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yrup\Desktop\"/>
    </mc:Choice>
  </mc:AlternateContent>
  <bookViews>
    <workbookView xWindow="0" yWindow="0" windowWidth="28800" windowHeight="11535"/>
  </bookViews>
  <sheets>
    <sheet name="Rank Calculator" sheetId="9" r:id="rId1"/>
    <sheet name="Paygate Calculator" sheetId="12" r:id="rId2"/>
  </sheets>
  <calcPr calcId="152511"/>
</workbook>
</file>

<file path=xl/calcChain.xml><?xml version="1.0" encoding="utf-8"?>
<calcChain xmlns="http://schemas.openxmlformats.org/spreadsheetml/2006/main">
  <c r="D19" i="12" l="1"/>
  <c r="D18" i="12"/>
  <c r="D17" i="12"/>
  <c r="D16" i="12"/>
  <c r="D15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B19" i="12"/>
  <c r="F19" i="12" s="1"/>
  <c r="B18" i="12"/>
  <c r="K18" i="12" s="1"/>
  <c r="B17" i="12"/>
  <c r="F17" i="12" s="1"/>
  <c r="B16" i="12"/>
  <c r="K16" i="12" s="1"/>
  <c r="B15" i="12"/>
  <c r="G15" i="12" s="1"/>
  <c r="B14" i="12"/>
  <c r="L14" i="12" s="1"/>
  <c r="B13" i="12"/>
  <c r="L13" i="12" s="1"/>
  <c r="B12" i="12"/>
  <c r="I12" i="12" s="1"/>
  <c r="B11" i="12"/>
  <c r="L11" i="12" s="1"/>
  <c r="B10" i="12"/>
  <c r="B9" i="12"/>
  <c r="B8" i="12"/>
  <c r="M6" i="12"/>
  <c r="F18" i="12"/>
  <c r="J9" i="12" l="1"/>
  <c r="L10" i="12"/>
  <c r="H14" i="12"/>
  <c r="I14" i="12"/>
  <c r="H9" i="12"/>
  <c r="J14" i="12"/>
  <c r="K10" i="12"/>
  <c r="G11" i="12"/>
  <c r="I11" i="12"/>
  <c r="J11" i="12"/>
  <c r="F11" i="12"/>
  <c r="G13" i="12"/>
  <c r="F14" i="12"/>
  <c r="H13" i="12"/>
  <c r="G9" i="12"/>
  <c r="I13" i="12"/>
  <c r="G10" i="12"/>
  <c r="H11" i="12"/>
  <c r="J13" i="12"/>
  <c r="G12" i="12"/>
  <c r="J12" i="12"/>
  <c r="F12" i="12"/>
  <c r="G14" i="12"/>
  <c r="K12" i="12"/>
  <c r="K14" i="12"/>
  <c r="F13" i="12"/>
  <c r="I9" i="12"/>
  <c r="L12" i="12"/>
  <c r="K9" i="12"/>
  <c r="L9" i="12"/>
  <c r="G19" i="12"/>
  <c r="H10" i="12"/>
  <c r="K11" i="12"/>
  <c r="J8" i="12"/>
  <c r="G18" i="12"/>
  <c r="I10" i="12"/>
  <c r="F9" i="12"/>
  <c r="G17" i="12"/>
  <c r="J10" i="12"/>
  <c r="H12" i="12"/>
  <c r="K13" i="12"/>
  <c r="F10" i="12"/>
  <c r="G16" i="12"/>
  <c r="K8" i="12"/>
  <c r="G8" i="12"/>
  <c r="F8" i="12"/>
  <c r="L8" i="12"/>
  <c r="H8" i="12"/>
  <c r="I8" i="12"/>
  <c r="I18" i="12"/>
  <c r="L15" i="12"/>
  <c r="F15" i="12"/>
  <c r="F16" i="12"/>
  <c r="J19" i="12"/>
  <c r="I17" i="12"/>
  <c r="J17" i="12"/>
  <c r="H16" i="12"/>
  <c r="H15" i="12"/>
  <c r="I16" i="12"/>
  <c r="I15" i="12"/>
  <c r="J16" i="12"/>
  <c r="J15" i="12"/>
  <c r="J18" i="12"/>
  <c r="L18" i="12"/>
  <c r="K15" i="12"/>
  <c r="L16" i="12"/>
  <c r="K19" i="12"/>
  <c r="L19" i="12"/>
  <c r="K17" i="12"/>
  <c r="L17" i="12"/>
  <c r="H19" i="12"/>
  <c r="H18" i="12"/>
  <c r="I19" i="12"/>
  <c r="H17" i="12"/>
  <c r="M17" i="12" l="1"/>
  <c r="E17" i="12" s="1"/>
  <c r="M18" i="12"/>
  <c r="E18" i="12" s="1"/>
  <c r="M11" i="12"/>
  <c r="E11" i="12" s="1"/>
  <c r="M15" i="12"/>
  <c r="E15" i="12" s="1"/>
  <c r="M19" i="12"/>
  <c r="E19" i="12" s="1"/>
  <c r="M9" i="12"/>
  <c r="E9" i="12" s="1"/>
  <c r="M12" i="12"/>
  <c r="E12" i="12" s="1"/>
  <c r="M13" i="12"/>
  <c r="E13" i="12" s="1"/>
  <c r="M8" i="12"/>
  <c r="E8" i="12" s="1"/>
  <c r="M16" i="12"/>
  <c r="E16" i="12" s="1"/>
  <c r="M10" i="12"/>
  <c r="E10" i="12" s="1"/>
  <c r="M14" i="12"/>
  <c r="E14" i="12" s="1"/>
  <c r="C11" i="9"/>
  <c r="E20" i="12" l="1"/>
  <c r="E24" i="9"/>
  <c r="F24" i="9" s="1"/>
  <c r="G24" i="9" s="1"/>
  <c r="D24" i="9"/>
  <c r="C24" i="9"/>
  <c r="E23" i="9"/>
  <c r="F23" i="9" s="1"/>
  <c r="G23" i="9" s="1"/>
  <c r="D23" i="9"/>
  <c r="C23" i="9"/>
  <c r="C22" i="9"/>
  <c r="C21" i="9"/>
  <c r="C20" i="9"/>
  <c r="C19" i="9"/>
  <c r="C18" i="9"/>
  <c r="C17" i="9"/>
  <c r="C16" i="9"/>
  <c r="C15" i="9"/>
  <c r="C14" i="9"/>
  <c r="C13" i="9"/>
  <c r="C12" i="9"/>
  <c r="E22" i="9"/>
  <c r="F22" i="9" s="1"/>
  <c r="G22" i="9" s="1"/>
  <c r="D22" i="9"/>
  <c r="E21" i="9"/>
  <c r="F21" i="9" s="1"/>
  <c r="G21" i="9" s="1"/>
  <c r="D21" i="9"/>
  <c r="E20" i="9"/>
  <c r="D20" i="9"/>
  <c r="E19" i="9"/>
  <c r="D19" i="9"/>
  <c r="E18" i="9"/>
  <c r="D18" i="9"/>
  <c r="E17" i="9"/>
  <c r="E16" i="9"/>
  <c r="E15" i="9"/>
  <c r="E14" i="9"/>
  <c r="E13" i="9"/>
  <c r="E12" i="9"/>
  <c r="E11" i="9"/>
  <c r="B7" i="9"/>
  <c r="J22" i="9" l="1"/>
  <c r="I22" i="9" s="1"/>
  <c r="H22" i="9" s="1"/>
  <c r="J24" i="9"/>
  <c r="I24" i="9" s="1"/>
  <c r="H24" i="9" s="1"/>
  <c r="J23" i="9"/>
  <c r="I23" i="9" s="1"/>
  <c r="H23" i="9" s="1"/>
  <c r="J21" i="9"/>
  <c r="I21" i="9" s="1"/>
  <c r="H21" i="9" s="1"/>
  <c r="F20" i="9"/>
  <c r="G20" i="9" s="1"/>
  <c r="J20" i="9" s="1"/>
  <c r="I20" i="9" s="1"/>
  <c r="H20" i="9" s="1"/>
  <c r="F18" i="9"/>
  <c r="G18" i="9" s="1"/>
  <c r="J18" i="9" s="1"/>
  <c r="I18" i="9" s="1"/>
  <c r="F19" i="9"/>
  <c r="G19" i="9" s="1"/>
  <c r="J19" i="9" s="1"/>
  <c r="I19" i="9" s="1"/>
  <c r="F11" i="9"/>
  <c r="I11" i="9" s="1"/>
  <c r="F13" i="9"/>
  <c r="I13" i="9" s="1"/>
  <c r="H13" i="9" s="1"/>
  <c r="F15" i="9"/>
  <c r="F16" i="9"/>
  <c r="F14" i="9"/>
  <c r="F12" i="9"/>
  <c r="I12" i="9" s="1"/>
  <c r="H12" i="9" s="1"/>
  <c r="F17" i="9"/>
  <c r="H19" i="9" l="1"/>
  <c r="H11" i="9"/>
  <c r="I17" i="9"/>
  <c r="I14" i="9"/>
  <c r="H14" i="9" s="1"/>
  <c r="I15" i="9"/>
  <c r="H17" i="9" l="1"/>
  <c r="I16" i="9"/>
  <c r="H16" i="9" s="1"/>
  <c r="H15" i="9"/>
  <c r="H18" i="9"/>
</calcChain>
</file>

<file path=xl/sharedStrings.xml><?xml version="1.0" encoding="utf-8"?>
<sst xmlns="http://schemas.openxmlformats.org/spreadsheetml/2006/main" count="64" uniqueCount="63">
  <si>
    <t>Kyäni, Inc.</t>
  </si>
  <si>
    <t>Monthly Rank Calculation</t>
  </si>
  <si>
    <t>Volume Requirement (QV)</t>
  </si>
  <si>
    <t>Minimum outside of Largest 2 legs (5%)</t>
  </si>
  <si>
    <t>Second Largest Leg QV</t>
  </si>
  <si>
    <t>Largest Leg QV</t>
  </si>
  <si>
    <t>Total QV</t>
  </si>
  <si>
    <t>#1</t>
  </si>
  <si>
    <t>#2</t>
  </si>
  <si>
    <t>#3</t>
  </si>
  <si>
    <t>Does the volume outside of the two largest legs meet the 5% minimum requirement?</t>
  </si>
  <si>
    <t>Is the total volume greater than or equal to the rank volume requirement?</t>
  </si>
  <si>
    <t xml:space="preserve">Question #1:  </t>
  </si>
  <si>
    <t xml:space="preserve">Question #2:  </t>
  </si>
  <si>
    <t xml:space="preserve">Question #3:  </t>
  </si>
  <si>
    <t>Answers to Questions</t>
  </si>
  <si>
    <t>Rank</t>
  </si>
  <si>
    <t>Double Red Diamond</t>
  </si>
  <si>
    <t>Volume Needed Outside of Largest 2 Legs</t>
  </si>
  <si>
    <t>Total Volume Needed</t>
  </si>
  <si>
    <t>Volume Needed Outside of Largest Leg</t>
  </si>
  <si>
    <t>Rank Requirements Met</t>
  </si>
  <si>
    <t>Rank Requirements Not Met</t>
  </si>
  <si>
    <t xml:space="preserve">Garnet </t>
  </si>
  <si>
    <t xml:space="preserve">Jade </t>
  </si>
  <si>
    <t xml:space="preserve">Pearl </t>
  </si>
  <si>
    <t xml:space="preserve">Sapphire </t>
  </si>
  <si>
    <t xml:space="preserve">Ruby </t>
  </si>
  <si>
    <t xml:space="preserve">Emerald </t>
  </si>
  <si>
    <t xml:space="preserve">Diamond </t>
  </si>
  <si>
    <t xml:space="preserve">Blue Diamond </t>
  </si>
  <si>
    <t xml:space="preserve">Green Diamond </t>
  </si>
  <si>
    <t xml:space="preserve">Purple Diamond </t>
  </si>
  <si>
    <t xml:space="preserve">Red Diamond </t>
  </si>
  <si>
    <t>Does the volume outside of the largest leg meet the 40% minimum requirement?</t>
  </si>
  <si>
    <t>To determine if a rank is met, the following three questions must be asked.</t>
  </si>
  <si>
    <t>Sum of All Other Volume</t>
  </si>
  <si>
    <t>Black Diamond</t>
  </si>
  <si>
    <t>Double Black Diamond</t>
  </si>
  <si>
    <t>Minimum outside of Largest Leg (40%)</t>
  </si>
  <si>
    <r>
      <rPr>
        <b/>
        <sz val="16"/>
        <color indexed="10"/>
        <rFont val="Arial"/>
        <family val="2"/>
      </rPr>
      <t>Minimum</t>
    </r>
    <r>
      <rPr>
        <b/>
        <sz val="12"/>
        <color indexed="8"/>
        <rFont val="Arial"/>
        <family val="2"/>
      </rPr>
      <t xml:space="preserve"> Amount of Earnings from PayGates</t>
    </r>
  </si>
  <si>
    <t>Requirements Met</t>
  </si>
  <si>
    <t>PayGate</t>
  </si>
  <si>
    <t>Power Leg</t>
  </si>
  <si>
    <t>Total Other Legs</t>
  </si>
  <si>
    <t>3rd Leg Minimum</t>
  </si>
  <si>
    <t>Payout</t>
  </si>
  <si>
    <t>Largest Leg</t>
  </si>
  <si>
    <t>Second Largest Leg</t>
  </si>
  <si>
    <t>Third Largest Leg</t>
  </si>
  <si>
    <t>Total</t>
  </si>
  <si>
    <t xml:space="preserve">Enter Your Leg Volumes (CV) Here </t>
  </si>
  <si>
    <t>Minimum Earnings*</t>
  </si>
  <si>
    <t>* Actual Earnings could exceed this amount because this model assumes that if the downline volume for one leg exceeds a PayGate volume requirement, then the next</t>
  </si>
  <si>
    <t xml:space="preserve">    person in the downline will earn that gate. In reality, the volume in the leg could exceed the total required for a PayGate but not have anyone who earned the PayGate.</t>
  </si>
  <si>
    <t>Rate</t>
  </si>
  <si>
    <t>Power Leg
Requirement</t>
  </si>
  <si>
    <t>Total of Small legs</t>
  </si>
  <si>
    <t>3rd leg 
Minimum</t>
  </si>
  <si>
    <t>Customers</t>
  </si>
  <si>
    <t>Fourth Largest Leg</t>
  </si>
  <si>
    <t>Fifth Largest Leg</t>
  </si>
  <si>
    <t>Sixth Largest 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</si>
</sst>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indexed="10"/>
      <name val="Arial"/>
      <family val="2"/>
    </font>
    <font>
      <b/>
      <sz val="12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b/>
      <sz val="16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2"/>
      <color rgb="FF9C000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85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8E0000"/>
        <bgColor indexed="64"/>
      </patternFill>
    </fill>
    <fill>
      <patternFill patternType="solid">
        <fgColor rgb="FFFFA3A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medium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/>
      </right>
      <top style="medium">
        <color auto="1"/>
      </top>
      <bottom style="medium">
        <color indexed="64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164" fontId="3" fillId="2" borderId="1" xfId="1" applyNumberFormat="1" applyFont="1" applyFill="1" applyBorder="1" applyProtection="1">
      <protection locked="0"/>
    </xf>
    <xf numFmtId="164" fontId="3" fillId="0" borderId="0" xfId="0" applyNumberFormat="1" applyFont="1"/>
    <xf numFmtId="0" fontId="3" fillId="0" borderId="17" xfId="0" applyFont="1" applyBorder="1"/>
    <xf numFmtId="164" fontId="3" fillId="0" borderId="8" xfId="1" applyNumberFormat="1" applyFont="1" applyBorder="1"/>
    <xf numFmtId="164" fontId="3" fillId="0" borderId="2" xfId="1" applyNumberFormat="1" applyFont="1" applyBorder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8" xfId="0" applyNumberFormat="1" applyFont="1" applyBorder="1"/>
    <xf numFmtId="164" fontId="3" fillId="0" borderId="1" xfId="1" applyNumberFormat="1" applyFont="1" applyBorder="1"/>
    <xf numFmtId="164" fontId="3" fillId="0" borderId="9" xfId="1" applyNumberFormat="1" applyFont="1" applyBorder="1"/>
    <xf numFmtId="0" fontId="3" fillId="0" borderId="9" xfId="0" applyFont="1" applyBorder="1" applyAlignment="1">
      <alignment horizontal="center"/>
    </xf>
    <xf numFmtId="0" fontId="3" fillId="0" borderId="18" xfId="0" applyFont="1" applyBorder="1"/>
    <xf numFmtId="164" fontId="3" fillId="0" borderId="10" xfId="1" applyNumberFormat="1" applyFont="1" applyBorder="1"/>
    <xf numFmtId="164" fontId="3" fillId="0" borderId="16" xfId="1" applyNumberFormat="1" applyFont="1" applyBorder="1"/>
    <xf numFmtId="164" fontId="3" fillId="0" borderId="12" xfId="1" applyNumberFormat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3" fillId="0" borderId="10" xfId="0" applyNumberFormat="1" applyFont="1" applyBorder="1"/>
    <xf numFmtId="164" fontId="3" fillId="0" borderId="11" xfId="1" applyNumberFormat="1" applyFont="1" applyBorder="1"/>
    <xf numFmtId="0" fontId="6" fillId="3" borderId="0" xfId="0" applyFont="1" applyFill="1"/>
    <xf numFmtId="0" fontId="6" fillId="0" borderId="0" xfId="0" applyFont="1" applyFill="1"/>
    <xf numFmtId="0" fontId="7" fillId="0" borderId="0" xfId="0" applyFont="1" applyFill="1"/>
    <xf numFmtId="0" fontId="3" fillId="0" borderId="0" xfId="0" applyFont="1" applyAlignment="1">
      <alignment horizontal="right"/>
    </xf>
    <xf numFmtId="0" fontId="9" fillId="0" borderId="0" xfId="0" applyFont="1" applyProtection="1"/>
    <xf numFmtId="0" fontId="12" fillId="0" borderId="0" xfId="0" applyFont="1" applyProtection="1"/>
    <xf numFmtId="0" fontId="12" fillId="0" borderId="0" xfId="0" applyFont="1" applyAlignment="1" applyProtection="1">
      <alignment horizontal="center"/>
    </xf>
    <xf numFmtId="0" fontId="12" fillId="0" borderId="27" xfId="0" applyFont="1" applyBorder="1" applyAlignment="1" applyProtection="1"/>
    <xf numFmtId="0" fontId="0" fillId="0" borderId="28" xfId="0" applyBorder="1" applyAlignment="1" applyProtection="1"/>
    <xf numFmtId="0" fontId="12" fillId="0" borderId="1" xfId="0" applyFont="1" applyBorder="1" applyAlignment="1" applyProtection="1">
      <alignment horizontal="center"/>
    </xf>
    <xf numFmtId="0" fontId="12" fillId="0" borderId="9" xfId="0" applyFont="1" applyBorder="1" applyAlignment="1" applyProtection="1">
      <alignment horizontal="center"/>
    </xf>
    <xf numFmtId="164" fontId="12" fillId="0" borderId="1" xfId="1" applyNumberFormat="1" applyFont="1" applyBorder="1" applyProtection="1"/>
    <xf numFmtId="0" fontId="15" fillId="0" borderId="0" xfId="0" applyFont="1" applyAlignment="1" applyProtection="1">
      <alignment horizontal="right"/>
    </xf>
    <xf numFmtId="0" fontId="16" fillId="0" borderId="0" xfId="0" applyFont="1" applyProtection="1"/>
    <xf numFmtId="0" fontId="17" fillId="0" borderId="1" xfId="0" applyFont="1" applyBorder="1" applyAlignment="1" applyProtection="1">
      <alignment horizontal="center"/>
    </xf>
    <xf numFmtId="10" fontId="17" fillId="0" borderId="1" xfId="0" applyNumberFormat="1" applyFont="1" applyBorder="1" applyAlignment="1" applyProtection="1">
      <alignment horizontal="right"/>
    </xf>
    <xf numFmtId="164" fontId="17" fillId="0" borderId="1" xfId="1" applyNumberFormat="1" applyFont="1" applyBorder="1" applyAlignment="1" applyProtection="1">
      <alignment horizontal="center"/>
    </xf>
    <xf numFmtId="0" fontId="12" fillId="0" borderId="33" xfId="0" applyFont="1" applyBorder="1" applyProtection="1"/>
    <xf numFmtId="44" fontId="12" fillId="7" borderId="34" xfId="2" applyFont="1" applyFill="1" applyBorder="1" applyProtection="1"/>
    <xf numFmtId="44" fontId="12" fillId="7" borderId="35" xfId="2" applyFont="1" applyFill="1" applyBorder="1" applyProtection="1"/>
    <xf numFmtId="0" fontId="0" fillId="0" borderId="32" xfId="0" applyBorder="1" applyAlignment="1" applyProtection="1"/>
    <xf numFmtId="44" fontId="12" fillId="7" borderId="26" xfId="2" applyFont="1" applyFill="1" applyBorder="1" applyProtection="1"/>
    <xf numFmtId="0" fontId="18" fillId="6" borderId="2" xfId="0" applyFont="1" applyFill="1" applyBorder="1" applyAlignment="1" applyProtection="1">
      <alignment horizontal="center"/>
    </xf>
    <xf numFmtId="0" fontId="18" fillId="6" borderId="33" xfId="0" applyFont="1" applyFill="1" applyBorder="1" applyAlignment="1" applyProtection="1">
      <alignment horizontal="center" wrapText="1"/>
    </xf>
    <xf numFmtId="0" fontId="18" fillId="6" borderId="36" xfId="0" applyFont="1" applyFill="1" applyBorder="1" applyAlignment="1" applyProtection="1">
      <alignment horizontal="center"/>
    </xf>
    <xf numFmtId="0" fontId="18" fillId="6" borderId="36" xfId="0" applyFont="1" applyFill="1" applyBorder="1" applyAlignment="1" applyProtection="1">
      <alignment horizont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19" fillId="4" borderId="0" xfId="0" applyFont="1" applyFill="1"/>
    <xf numFmtId="165" fontId="12" fillId="0" borderId="0" xfId="3" applyNumberFormat="1" applyFont="1" applyProtection="1"/>
    <xf numFmtId="164" fontId="12" fillId="0" borderId="35" xfId="1" applyNumberFormat="1" applyFont="1" applyBorder="1" applyProtection="1"/>
    <xf numFmtId="164" fontId="12" fillId="2" borderId="37" xfId="1" applyNumberFormat="1" applyFont="1" applyFill="1" applyBorder="1" applyProtection="1">
      <protection locked="0"/>
    </xf>
    <xf numFmtId="164" fontId="12" fillId="0" borderId="34" xfId="1" applyNumberFormat="1" applyFont="1" applyBorder="1" applyProtection="1"/>
    <xf numFmtId="0" fontId="18" fillId="6" borderId="38" xfId="0" applyFont="1" applyFill="1" applyBorder="1" applyAlignment="1" applyProtection="1">
      <alignment horizontal="center" wrapText="1"/>
    </xf>
    <xf numFmtId="44" fontId="12" fillId="7" borderId="39" xfId="0" applyNumberFormat="1" applyFont="1" applyFill="1" applyBorder="1" applyProtection="1"/>
    <xf numFmtId="164" fontId="12" fillId="0" borderId="43" xfId="1" applyNumberFormat="1" applyFont="1" applyFill="1" applyBorder="1" applyProtection="1"/>
    <xf numFmtId="0" fontId="12" fillId="0" borderId="8" xfId="0" applyFont="1" applyBorder="1" applyAlignment="1" applyProtection="1">
      <alignment horizontal="center"/>
    </xf>
    <xf numFmtId="164" fontId="12" fillId="0" borderId="9" xfId="1" applyNumberFormat="1" applyFont="1" applyBorder="1" applyProtection="1"/>
    <xf numFmtId="0" fontId="12" fillId="0" borderId="10" xfId="0" applyFont="1" applyBorder="1" applyAlignment="1" applyProtection="1">
      <alignment horizontal="center"/>
    </xf>
    <xf numFmtId="0" fontId="12" fillId="0" borderId="11" xfId="0" applyFont="1" applyBorder="1" applyProtection="1"/>
    <xf numFmtId="0" fontId="12" fillId="0" borderId="11" xfId="0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/>
    </xf>
    <xf numFmtId="164" fontId="12" fillId="0" borderId="11" xfId="1" applyNumberFormat="1" applyFont="1" applyBorder="1" applyProtection="1"/>
    <xf numFmtId="164" fontId="12" fillId="0" borderId="12" xfId="1" applyNumberFormat="1" applyFont="1" applyBorder="1" applyProtection="1"/>
    <xf numFmtId="164" fontId="12" fillId="10" borderId="37" xfId="1" applyNumberFormat="1" applyFont="1" applyFill="1" applyBorder="1" applyProtection="1">
      <protection locked="0"/>
    </xf>
    <xf numFmtId="0" fontId="18" fillId="6" borderId="46" xfId="0" applyFont="1" applyFill="1" applyBorder="1" applyAlignment="1" applyProtection="1">
      <alignment horizontal="center" wrapText="1"/>
    </xf>
    <xf numFmtId="0" fontId="13" fillId="7" borderId="48" xfId="0" applyFont="1" applyFill="1" applyBorder="1" applyAlignment="1" applyProtection="1">
      <alignment horizontal="center" wrapText="1"/>
    </xf>
    <xf numFmtId="0" fontId="18" fillId="9" borderId="48" xfId="0" applyFont="1" applyFill="1" applyBorder="1" applyAlignment="1" applyProtection="1">
      <alignment horizontal="center" wrapText="1"/>
    </xf>
    <xf numFmtId="0" fontId="18" fillId="6" borderId="48" xfId="0" applyFont="1" applyFill="1" applyBorder="1" applyAlignment="1" applyProtection="1">
      <alignment horizontal="center" wrapText="1"/>
    </xf>
    <xf numFmtId="0" fontId="18" fillId="6" borderId="47" xfId="0" applyFont="1" applyFill="1" applyBorder="1" applyAlignment="1" applyProtection="1">
      <alignment horizont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164" fontId="3" fillId="5" borderId="13" xfId="1" applyNumberFormat="1" applyFont="1" applyFill="1" applyBorder="1" applyAlignment="1">
      <alignment horizontal="center"/>
    </xf>
    <xf numFmtId="164" fontId="3" fillId="5" borderId="14" xfId="1" applyNumberFormat="1" applyFont="1" applyFill="1" applyBorder="1" applyAlignment="1">
      <alignment horizontal="center"/>
    </xf>
    <xf numFmtId="164" fontId="3" fillId="5" borderId="15" xfId="1" applyNumberFormat="1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18" fillId="6" borderId="29" xfId="0" applyFont="1" applyFill="1" applyBorder="1" applyAlignment="1" applyProtection="1">
      <alignment horizontal="center"/>
    </xf>
    <xf numFmtId="0" fontId="18" fillId="6" borderId="30" xfId="0" applyFont="1" applyFill="1" applyBorder="1" applyAlignment="1" applyProtection="1">
      <alignment horizontal="center"/>
    </xf>
    <xf numFmtId="0" fontId="18" fillId="6" borderId="31" xfId="0" applyFont="1" applyFill="1" applyBorder="1" applyAlignment="1" applyProtection="1">
      <alignment horizontal="center"/>
    </xf>
    <xf numFmtId="0" fontId="14" fillId="0" borderId="40" xfId="0" applyFont="1" applyBorder="1" applyAlignment="1" applyProtection="1">
      <alignment horizontal="center"/>
    </xf>
    <xf numFmtId="0" fontId="8" fillId="0" borderId="41" xfId="0" applyFont="1" applyBorder="1" applyAlignment="1" applyProtection="1">
      <alignment horizontal="center"/>
    </xf>
    <xf numFmtId="0" fontId="8" fillId="0" borderId="42" xfId="0" applyFont="1" applyBorder="1" applyAlignment="1" applyProtection="1">
      <alignment horizontal="center"/>
    </xf>
    <xf numFmtId="0" fontId="12" fillId="8" borderId="13" xfId="0" applyFont="1" applyFill="1" applyBorder="1" applyAlignment="1" applyProtection="1">
      <alignment horizontal="center"/>
    </xf>
    <xf numFmtId="0" fontId="12" fillId="8" borderId="14" xfId="0" applyFont="1" applyFill="1" applyBorder="1" applyAlignment="1" applyProtection="1">
      <alignment horizontal="center"/>
    </xf>
    <xf numFmtId="0" fontId="12" fillId="8" borderId="15" xfId="0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0" fontId="0" fillId="0" borderId="45" xfId="0" applyBorder="1" applyAlignment="1" applyProtection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A3A3"/>
      <color rgb="FF8E0000"/>
      <color rgb="FFC0EBAF"/>
      <color rgb="FF2C5E18"/>
      <color rgb="FF006C31"/>
      <color rgb="FFB3FFD5"/>
      <color rgb="FF9DBEE7"/>
      <color rgb="FF004AA4"/>
      <color rgb="FF00408E"/>
      <color rgb="FF003D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867833</xdr:colOff>
      <xdr:row>5</xdr:row>
      <xdr:rowOff>95250</xdr:rowOff>
    </xdr:from>
    <xdr:to>
      <xdr:col>4</xdr:col>
      <xdr:colOff>846666</xdr:colOff>
      <xdr:row>5</xdr:row>
      <xdr:rowOff>96838</xdr:rowOff>
    </xdr:to>
    <xdr:cxnSp macro="">
      <xdr:nvCxnSpPr>
        <xdr:cNvPr id="2" name="Straight Arrow Connector 1"/>
        <xdr:cNvCxnSpPr/>
      </xdr:nvCxnSpPr>
      <xdr:spPr>
        <a:xfrm>
          <a:off x="3125258" y="1390650"/>
          <a:ext cx="893233" cy="1588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="80" zoomScaleNormal="80" workbookViewId="0">
      <selection activeCell="B4" sqref="B4"/>
    </sheetView>
  </sheetViews>
  <sheetFormatPr defaultRowHeight="15" x14ac:dyDescent="0.25"/>
  <cols>
    <col min="1" max="1" width="28.85546875" customWidth="1"/>
    <col min="2" max="4" width="15.7109375" customWidth="1"/>
    <col min="8" max="8" width="14.28515625" customWidth="1"/>
    <col min="9" max="9" width="14.5703125" customWidth="1"/>
    <col min="10" max="10" width="13.7109375" customWidth="1"/>
  </cols>
  <sheetData>
    <row r="1" spans="1:10" ht="18.75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 ht="18.75" x14ac:dyDescent="0.3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18.75" x14ac:dyDescent="0.3">
      <c r="A3" s="2"/>
      <c r="B3" s="4"/>
      <c r="C3" s="3"/>
      <c r="D3" s="3"/>
      <c r="E3" s="3"/>
      <c r="F3" s="3"/>
      <c r="G3" s="3"/>
      <c r="H3" s="3"/>
      <c r="I3" s="3"/>
      <c r="J3" s="3"/>
    </row>
    <row r="4" spans="1:10" ht="18.75" x14ac:dyDescent="0.3">
      <c r="A4" s="3" t="s">
        <v>6</v>
      </c>
      <c r="B4" s="5"/>
      <c r="C4" s="3"/>
      <c r="D4" s="3"/>
      <c r="E4" s="3"/>
      <c r="F4" s="3"/>
      <c r="G4" s="3"/>
      <c r="H4" s="3"/>
      <c r="I4" s="3"/>
      <c r="J4" s="3"/>
    </row>
    <row r="5" spans="1:10" ht="18.75" x14ac:dyDescent="0.3">
      <c r="A5" s="3" t="s">
        <v>5</v>
      </c>
      <c r="B5" s="5"/>
      <c r="C5" s="3"/>
      <c r="D5" s="3"/>
      <c r="E5" s="3"/>
      <c r="F5" s="3"/>
      <c r="G5" s="3"/>
      <c r="H5" s="3"/>
      <c r="I5" s="3"/>
      <c r="J5" s="3"/>
    </row>
    <row r="6" spans="1:10" ht="18.75" x14ac:dyDescent="0.3">
      <c r="A6" s="3" t="s">
        <v>4</v>
      </c>
      <c r="B6" s="5"/>
      <c r="C6" s="3"/>
      <c r="D6" s="3"/>
      <c r="E6" s="3"/>
      <c r="F6" s="3"/>
      <c r="G6" s="3"/>
      <c r="H6" s="3"/>
      <c r="I6" s="3"/>
      <c r="J6" s="3"/>
    </row>
    <row r="7" spans="1:10" ht="18.75" x14ac:dyDescent="0.3">
      <c r="A7" s="3" t="s">
        <v>36</v>
      </c>
      <c r="B7" s="6">
        <f>B4-B5-B6</f>
        <v>0</v>
      </c>
      <c r="C7" s="3"/>
      <c r="D7" s="3"/>
      <c r="E7" s="3"/>
      <c r="F7" s="3"/>
      <c r="G7" s="3"/>
      <c r="H7" s="3"/>
      <c r="I7" s="3"/>
      <c r="J7" s="3"/>
    </row>
    <row r="8" spans="1:10" ht="18.75" customHeight="1" thickBot="1" x14ac:dyDescent="0.35">
      <c r="A8" s="2"/>
      <c r="B8" s="3"/>
      <c r="C8" s="3"/>
      <c r="D8" s="3"/>
      <c r="E8" s="3"/>
      <c r="F8" s="3"/>
      <c r="G8" s="3"/>
      <c r="H8" s="3"/>
      <c r="I8" s="3"/>
      <c r="J8" s="3"/>
    </row>
    <row r="9" spans="1:10" ht="30" customHeight="1" x14ac:dyDescent="0.25">
      <c r="A9" s="88" t="s">
        <v>16</v>
      </c>
      <c r="B9" s="76" t="s">
        <v>2</v>
      </c>
      <c r="C9" s="78" t="s">
        <v>39</v>
      </c>
      <c r="D9" s="90" t="s">
        <v>3</v>
      </c>
      <c r="E9" s="76" t="s">
        <v>15</v>
      </c>
      <c r="F9" s="78"/>
      <c r="G9" s="92"/>
      <c r="H9" s="76" t="s">
        <v>19</v>
      </c>
      <c r="I9" s="78" t="s">
        <v>20</v>
      </c>
      <c r="J9" s="80" t="s">
        <v>18</v>
      </c>
    </row>
    <row r="10" spans="1:10" ht="54" customHeight="1" x14ac:dyDescent="0.25">
      <c r="A10" s="89"/>
      <c r="B10" s="77"/>
      <c r="C10" s="79"/>
      <c r="D10" s="91"/>
      <c r="E10" s="51" t="s">
        <v>7</v>
      </c>
      <c r="F10" s="52" t="s">
        <v>8</v>
      </c>
      <c r="G10" s="53" t="s">
        <v>9</v>
      </c>
      <c r="H10" s="77"/>
      <c r="I10" s="79"/>
      <c r="J10" s="81"/>
    </row>
    <row r="11" spans="1:10" ht="18" customHeight="1" x14ac:dyDescent="0.3">
      <c r="A11" s="7" t="s">
        <v>23</v>
      </c>
      <c r="B11" s="8">
        <v>1000</v>
      </c>
      <c r="C11" s="9">
        <f t="shared" ref="C11:C22" si="0">B11*0.4</f>
        <v>400</v>
      </c>
      <c r="D11" s="85"/>
      <c r="E11" s="10" t="str">
        <f t="shared" ref="E11:E22" si="1">IF($B$4&gt;=B11,"Yes","No")</f>
        <v>No</v>
      </c>
      <c r="F11" s="11" t="str">
        <f>IF(E11="Yes",IF(SUM($B$6:$B$7)&gt;=C11,"Yes","No"),"")</f>
        <v/>
      </c>
      <c r="G11" s="82"/>
      <c r="H11" s="12">
        <f>IF(F11="Yes","",IF($B$4&gt;=B11,I11,B11-$B$4))</f>
        <v>1000</v>
      </c>
      <c r="I11" s="13">
        <f>IF(F11="Yes","",C11-SUM($B$6:$B$7))</f>
        <v>400</v>
      </c>
      <c r="J11" s="14"/>
    </row>
    <row r="12" spans="1:10" ht="18" customHeight="1" x14ac:dyDescent="0.3">
      <c r="A12" s="7" t="s">
        <v>24</v>
      </c>
      <c r="B12" s="8">
        <v>2000</v>
      </c>
      <c r="C12" s="9">
        <f t="shared" si="0"/>
        <v>800</v>
      </c>
      <c r="D12" s="86"/>
      <c r="E12" s="10" t="str">
        <f t="shared" si="1"/>
        <v>No</v>
      </c>
      <c r="F12" s="11" t="str">
        <f>IF(E12="Yes",IF(SUM($B$6:$B$7)&gt;=C12,"Yes","No"),"")</f>
        <v/>
      </c>
      <c r="G12" s="83"/>
      <c r="H12" s="12">
        <f t="shared" ref="H12:H24" si="2">IF(I12&gt;(B12-$B$4),I12,IF(E12="No",B12-$B$4,""))</f>
        <v>2000</v>
      </c>
      <c r="I12" s="13">
        <f>IF(F12="Yes","",IF(C12&gt;SUM($B$6:$B$7),C12-SUM($B$6:$B$7),0))</f>
        <v>800</v>
      </c>
      <c r="J12" s="14"/>
    </row>
    <row r="13" spans="1:10" ht="18" customHeight="1" x14ac:dyDescent="0.3">
      <c r="A13" s="7" t="s">
        <v>25</v>
      </c>
      <c r="B13" s="8">
        <v>5000</v>
      </c>
      <c r="C13" s="9">
        <f t="shared" si="0"/>
        <v>2000</v>
      </c>
      <c r="D13" s="86"/>
      <c r="E13" s="10" t="str">
        <f t="shared" si="1"/>
        <v>No</v>
      </c>
      <c r="F13" s="11" t="str">
        <f>IF(E13="Yes",IF(SUM($B$6:$B$7)&gt;=C13,"Yes","No"),"")</f>
        <v/>
      </c>
      <c r="G13" s="83"/>
      <c r="H13" s="12">
        <f t="shared" si="2"/>
        <v>5000</v>
      </c>
      <c r="I13" s="13">
        <f>IF(F13="Yes","",IF(C13&gt;SUM($B$6:$B$7),C13-SUM($B$6:$B$7),0))</f>
        <v>2000</v>
      </c>
      <c r="J13" s="14"/>
    </row>
    <row r="14" spans="1:10" ht="18" customHeight="1" x14ac:dyDescent="0.3">
      <c r="A14" s="7" t="s">
        <v>26</v>
      </c>
      <c r="B14" s="8">
        <v>10000</v>
      </c>
      <c r="C14" s="9">
        <f t="shared" si="0"/>
        <v>4000</v>
      </c>
      <c r="D14" s="86"/>
      <c r="E14" s="10" t="str">
        <f t="shared" si="1"/>
        <v>No</v>
      </c>
      <c r="F14" s="11" t="str">
        <f t="shared" ref="F14:F22" si="3">IF(E14="Yes",IF(SUM($B$6:$B$7)&gt;=C14,"Yes","No"),"")</f>
        <v/>
      </c>
      <c r="G14" s="83"/>
      <c r="H14" s="12">
        <f t="shared" si="2"/>
        <v>10000</v>
      </c>
      <c r="I14" s="13">
        <f t="shared" ref="I14:I24" si="4">IF(J14&gt;=(C14-SUM($B$6:$B$7)),J14,IF(C14&gt;SUM($B$6:$B$7),C14-SUM($B$6:$B$7),0))</f>
        <v>4000</v>
      </c>
      <c r="J14" s="14"/>
    </row>
    <row r="15" spans="1:10" ht="18" customHeight="1" x14ac:dyDescent="0.3">
      <c r="A15" s="7" t="s">
        <v>27</v>
      </c>
      <c r="B15" s="8">
        <v>25000</v>
      </c>
      <c r="C15" s="9">
        <f t="shared" si="0"/>
        <v>10000</v>
      </c>
      <c r="D15" s="86"/>
      <c r="E15" s="10" t="str">
        <f t="shared" si="1"/>
        <v>No</v>
      </c>
      <c r="F15" s="11" t="str">
        <f t="shared" si="3"/>
        <v/>
      </c>
      <c r="G15" s="83"/>
      <c r="H15" s="12">
        <f t="shared" si="2"/>
        <v>25000</v>
      </c>
      <c r="I15" s="13">
        <f t="shared" si="4"/>
        <v>10000</v>
      </c>
      <c r="J15" s="14"/>
    </row>
    <row r="16" spans="1:10" ht="18" customHeight="1" x14ac:dyDescent="0.3">
      <c r="A16" s="7" t="s">
        <v>28</v>
      </c>
      <c r="B16" s="8">
        <v>50000</v>
      </c>
      <c r="C16" s="9">
        <f t="shared" si="0"/>
        <v>20000</v>
      </c>
      <c r="D16" s="86"/>
      <c r="E16" s="10" t="str">
        <f t="shared" si="1"/>
        <v>No</v>
      </c>
      <c r="F16" s="11" t="str">
        <f t="shared" si="3"/>
        <v/>
      </c>
      <c r="G16" s="83"/>
      <c r="H16" s="12">
        <f t="shared" si="2"/>
        <v>50000</v>
      </c>
      <c r="I16" s="13">
        <f t="shared" si="4"/>
        <v>20000</v>
      </c>
      <c r="J16" s="14"/>
    </row>
    <row r="17" spans="1:10" ht="18" customHeight="1" x14ac:dyDescent="0.3">
      <c r="A17" s="7" t="s">
        <v>29</v>
      </c>
      <c r="B17" s="8">
        <v>100000</v>
      </c>
      <c r="C17" s="9">
        <f t="shared" si="0"/>
        <v>40000</v>
      </c>
      <c r="D17" s="87"/>
      <c r="E17" s="10" t="str">
        <f t="shared" si="1"/>
        <v>No</v>
      </c>
      <c r="F17" s="11" t="str">
        <f t="shared" si="3"/>
        <v/>
      </c>
      <c r="G17" s="84"/>
      <c r="H17" s="12">
        <f t="shared" si="2"/>
        <v>100000</v>
      </c>
      <c r="I17" s="13">
        <f t="shared" si="4"/>
        <v>40000</v>
      </c>
      <c r="J17" s="14"/>
    </row>
    <row r="18" spans="1:10" ht="18" customHeight="1" x14ac:dyDescent="0.3">
      <c r="A18" s="7" t="s">
        <v>30</v>
      </c>
      <c r="B18" s="8">
        <v>250000</v>
      </c>
      <c r="C18" s="9">
        <f t="shared" si="0"/>
        <v>100000</v>
      </c>
      <c r="D18" s="14">
        <f t="shared" ref="D18:D22" si="5">B18*0.05</f>
        <v>12500</v>
      </c>
      <c r="E18" s="10" t="str">
        <f t="shared" si="1"/>
        <v>No</v>
      </c>
      <c r="F18" s="11" t="str">
        <f t="shared" si="3"/>
        <v/>
      </c>
      <c r="G18" s="15" t="str">
        <f t="shared" ref="G18:G22" si="6">IF(F18="Yes",IF($B$7&gt;=D18,"Yes","No"),"")</f>
        <v/>
      </c>
      <c r="H18" s="12">
        <f t="shared" si="2"/>
        <v>250000</v>
      </c>
      <c r="I18" s="13">
        <f t="shared" si="4"/>
        <v>100000</v>
      </c>
      <c r="J18" s="14">
        <f t="shared" ref="J18:J24" si="7">IF(G18="Yes","",IF($B$7&gt;D18,0,D18-$B$7))</f>
        <v>12500</v>
      </c>
    </row>
    <row r="19" spans="1:10" ht="18" customHeight="1" x14ac:dyDescent="0.3">
      <c r="A19" s="7" t="s">
        <v>31</v>
      </c>
      <c r="B19" s="8">
        <v>500000</v>
      </c>
      <c r="C19" s="9">
        <f t="shared" si="0"/>
        <v>200000</v>
      </c>
      <c r="D19" s="14">
        <f t="shared" si="5"/>
        <v>25000</v>
      </c>
      <c r="E19" s="10" t="str">
        <f t="shared" si="1"/>
        <v>No</v>
      </c>
      <c r="F19" s="11" t="str">
        <f t="shared" si="3"/>
        <v/>
      </c>
      <c r="G19" s="15" t="str">
        <f t="shared" si="6"/>
        <v/>
      </c>
      <c r="H19" s="12">
        <f t="shared" si="2"/>
        <v>500000</v>
      </c>
      <c r="I19" s="13">
        <f t="shared" si="4"/>
        <v>200000</v>
      </c>
      <c r="J19" s="14">
        <f t="shared" si="7"/>
        <v>25000</v>
      </c>
    </row>
    <row r="20" spans="1:10" ht="18" customHeight="1" x14ac:dyDescent="0.3">
      <c r="A20" s="7" t="s">
        <v>32</v>
      </c>
      <c r="B20" s="8">
        <v>1000000</v>
      </c>
      <c r="C20" s="9">
        <f t="shared" si="0"/>
        <v>400000</v>
      </c>
      <c r="D20" s="14">
        <f t="shared" si="5"/>
        <v>50000</v>
      </c>
      <c r="E20" s="10" t="str">
        <f t="shared" si="1"/>
        <v>No</v>
      </c>
      <c r="F20" s="11" t="str">
        <f t="shared" si="3"/>
        <v/>
      </c>
      <c r="G20" s="15" t="str">
        <f t="shared" si="6"/>
        <v/>
      </c>
      <c r="H20" s="12">
        <f t="shared" si="2"/>
        <v>1000000</v>
      </c>
      <c r="I20" s="13">
        <f t="shared" si="4"/>
        <v>400000</v>
      </c>
      <c r="J20" s="14">
        <f t="shared" si="7"/>
        <v>50000</v>
      </c>
    </row>
    <row r="21" spans="1:10" ht="18" customHeight="1" x14ac:dyDescent="0.3">
      <c r="A21" s="7" t="s">
        <v>33</v>
      </c>
      <c r="B21" s="8">
        <v>2000000</v>
      </c>
      <c r="C21" s="9">
        <f t="shared" si="0"/>
        <v>800000</v>
      </c>
      <c r="D21" s="14">
        <f t="shared" si="5"/>
        <v>100000</v>
      </c>
      <c r="E21" s="10" t="str">
        <f t="shared" si="1"/>
        <v>No</v>
      </c>
      <c r="F21" s="11" t="str">
        <f t="shared" si="3"/>
        <v/>
      </c>
      <c r="G21" s="15" t="str">
        <f t="shared" si="6"/>
        <v/>
      </c>
      <c r="H21" s="12">
        <f t="shared" si="2"/>
        <v>2000000</v>
      </c>
      <c r="I21" s="13">
        <f t="shared" si="4"/>
        <v>800000</v>
      </c>
      <c r="J21" s="14">
        <f t="shared" si="7"/>
        <v>100000</v>
      </c>
    </row>
    <row r="22" spans="1:10" ht="18" customHeight="1" x14ac:dyDescent="0.3">
      <c r="A22" s="7" t="s">
        <v>17</v>
      </c>
      <c r="B22" s="8">
        <v>4000000</v>
      </c>
      <c r="C22" s="9">
        <f t="shared" si="0"/>
        <v>1600000</v>
      </c>
      <c r="D22" s="14">
        <f t="shared" si="5"/>
        <v>200000</v>
      </c>
      <c r="E22" s="10" t="str">
        <f t="shared" si="1"/>
        <v>No</v>
      </c>
      <c r="F22" s="11" t="str">
        <f t="shared" si="3"/>
        <v/>
      </c>
      <c r="G22" s="15" t="str">
        <f t="shared" si="6"/>
        <v/>
      </c>
      <c r="H22" s="12">
        <f t="shared" si="2"/>
        <v>4000000</v>
      </c>
      <c r="I22" s="13">
        <f t="shared" si="4"/>
        <v>1600000</v>
      </c>
      <c r="J22" s="14">
        <f t="shared" si="7"/>
        <v>200000</v>
      </c>
    </row>
    <row r="23" spans="1:10" ht="18" customHeight="1" x14ac:dyDescent="0.3">
      <c r="A23" s="7" t="s">
        <v>37</v>
      </c>
      <c r="B23" s="8">
        <v>10000000</v>
      </c>
      <c r="C23" s="9">
        <f t="shared" ref="C23:C24" si="8">B23*0.4</f>
        <v>4000000</v>
      </c>
      <c r="D23" s="14">
        <f t="shared" ref="D23:D24" si="9">B23*0.05</f>
        <v>500000</v>
      </c>
      <c r="E23" s="10" t="str">
        <f t="shared" ref="E23:E24" si="10">IF($B$4&gt;=B23,"Yes","No")</f>
        <v>No</v>
      </c>
      <c r="F23" s="11" t="str">
        <f t="shared" ref="F23:F24" si="11">IF(E23="Yes",IF(SUM($B$6:$B$7)&gt;=C23,"Yes","No"),"")</f>
        <v/>
      </c>
      <c r="G23" s="15" t="str">
        <f t="shared" ref="G23:G24" si="12">IF(F23="Yes",IF($B$7&gt;=D23,"Yes","No"),"")</f>
        <v/>
      </c>
      <c r="H23" s="12">
        <f t="shared" si="2"/>
        <v>10000000</v>
      </c>
      <c r="I23" s="13">
        <f t="shared" si="4"/>
        <v>4000000</v>
      </c>
      <c r="J23" s="14">
        <f t="shared" si="7"/>
        <v>500000</v>
      </c>
    </row>
    <row r="24" spans="1:10" ht="18" customHeight="1" thickBot="1" x14ac:dyDescent="0.35">
      <c r="A24" s="16" t="s">
        <v>38</v>
      </c>
      <c r="B24" s="17">
        <v>25000000</v>
      </c>
      <c r="C24" s="18">
        <f t="shared" si="8"/>
        <v>10000000</v>
      </c>
      <c r="D24" s="19">
        <f t="shared" si="9"/>
        <v>1250000</v>
      </c>
      <c r="E24" s="20" t="str">
        <f t="shared" si="10"/>
        <v>No</v>
      </c>
      <c r="F24" s="21" t="str">
        <f t="shared" si="11"/>
        <v/>
      </c>
      <c r="G24" s="22" t="str">
        <f t="shared" si="12"/>
        <v/>
      </c>
      <c r="H24" s="23">
        <f t="shared" si="2"/>
        <v>25000000</v>
      </c>
      <c r="I24" s="24">
        <f t="shared" si="4"/>
        <v>10000000</v>
      </c>
      <c r="J24" s="19">
        <f t="shared" si="7"/>
        <v>1250000</v>
      </c>
    </row>
    <row r="25" spans="1:10" ht="18.75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ht="18.75" x14ac:dyDescent="0.3">
      <c r="A26" s="25" t="s">
        <v>21</v>
      </c>
      <c r="B26" s="26"/>
      <c r="C26" s="26"/>
      <c r="D26" s="26"/>
      <c r="E26" s="3"/>
      <c r="F26" s="3"/>
      <c r="G26" s="3"/>
      <c r="H26" s="3"/>
      <c r="I26" s="3"/>
      <c r="J26" s="3"/>
    </row>
    <row r="27" spans="1:10" ht="18.75" x14ac:dyDescent="0.3">
      <c r="A27" s="54" t="s">
        <v>22</v>
      </c>
      <c r="B27" s="27"/>
      <c r="C27" s="27"/>
      <c r="D27" s="27"/>
      <c r="E27" s="3"/>
      <c r="F27" s="3"/>
      <c r="G27" s="3"/>
      <c r="H27" s="3"/>
      <c r="I27" s="3"/>
      <c r="J27" s="3"/>
    </row>
    <row r="28" spans="1:10" ht="18.75" x14ac:dyDescent="0.3">
      <c r="A28" s="2"/>
      <c r="B28" s="3"/>
      <c r="C28" s="3"/>
      <c r="D28" s="3"/>
      <c r="E28" s="3"/>
      <c r="F28" s="3"/>
      <c r="G28" s="3"/>
      <c r="H28" s="3"/>
      <c r="I28" s="3"/>
      <c r="J28" s="3"/>
    </row>
    <row r="29" spans="1:10" ht="18.75" x14ac:dyDescent="0.3">
      <c r="A29" s="3" t="s">
        <v>35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 ht="18.75" x14ac:dyDescent="0.3">
      <c r="A30" s="28" t="s">
        <v>12</v>
      </c>
      <c r="B30" s="3" t="s">
        <v>11</v>
      </c>
      <c r="C30" s="3"/>
      <c r="D30" s="3"/>
      <c r="E30" s="3"/>
      <c r="F30" s="3"/>
      <c r="G30" s="3"/>
      <c r="H30" s="3"/>
      <c r="I30" s="3"/>
      <c r="J30" s="3"/>
    </row>
    <row r="31" spans="1:10" ht="18.75" x14ac:dyDescent="0.3">
      <c r="A31" s="28" t="s">
        <v>13</v>
      </c>
      <c r="B31" s="3" t="s">
        <v>34</v>
      </c>
      <c r="C31" s="3"/>
      <c r="D31" s="3"/>
      <c r="E31" s="3"/>
      <c r="F31" s="3"/>
      <c r="G31" s="3"/>
      <c r="H31" s="3"/>
      <c r="I31" s="3"/>
      <c r="J31" s="3"/>
    </row>
    <row r="32" spans="1:10" ht="18.75" x14ac:dyDescent="0.3">
      <c r="A32" s="28" t="s">
        <v>14</v>
      </c>
      <c r="B32" s="3" t="s">
        <v>10</v>
      </c>
      <c r="C32" s="3"/>
      <c r="D32" s="3"/>
      <c r="E32" s="3"/>
      <c r="F32" s="3"/>
      <c r="G32" s="3"/>
      <c r="H32" s="3"/>
      <c r="I32" s="3"/>
      <c r="J32" s="3"/>
    </row>
    <row r="34" spans="1:2" x14ac:dyDescent="0.25">
      <c r="A34" s="1"/>
      <c r="B34" s="1"/>
    </row>
  </sheetData>
  <sheetProtection algorithmName="SHA-512" hashValue="6zd/AF9kD2z3orVkVfGDF6CV24+Bzefx6nKMSFz1gwYiObMQu77bKzxomVh/3TMwD+OVlRhwfRmtHYA8JH/B+Q==" saltValue="2Mq4GSIw7KmVYqKLnweWLQ==" spinCount="100000" sheet="1" objects="1" scenarios="1" selectLockedCells="1"/>
  <mergeCells count="10">
    <mergeCell ref="A9:A10"/>
    <mergeCell ref="B9:B10"/>
    <mergeCell ref="C9:C10"/>
    <mergeCell ref="D9:D10"/>
    <mergeCell ref="E9:G9"/>
    <mergeCell ref="H9:H10"/>
    <mergeCell ref="I9:I10"/>
    <mergeCell ref="J9:J10"/>
    <mergeCell ref="G11:G17"/>
    <mergeCell ref="D11:D17"/>
  </mergeCells>
  <conditionalFormatting sqref="A34:B34">
    <cfRule type="containsText" dxfId="2" priority="13" operator="containsText" text="Leg volume is limited for this rank">
      <formula>NOT(ISERROR(SEARCH("Leg volume is limited for this rank",A34)))</formula>
    </cfRule>
  </conditionalFormatting>
  <conditionalFormatting sqref="E18:G24 G11 E11:F17">
    <cfRule type="cellIs" dxfId="1" priority="1" stopIfTrue="1" operator="equal">
      <formula>"No"</formula>
    </cfRule>
    <cfRule type="cellIs" dxfId="0" priority="2" stopIfTrue="1" operator="equal">
      <formula>"Yes"</formula>
    </cfRule>
  </conditionalFormatting>
  <pageMargins left="0.7" right="0.7" top="0.75" bottom="0.7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F6" sqref="F6"/>
    </sheetView>
  </sheetViews>
  <sheetFormatPr defaultRowHeight="12.75" x14ac:dyDescent="0.2"/>
  <cols>
    <col min="1" max="1" width="12.42578125" style="30" bestFit="1" customWidth="1"/>
    <col min="2" max="2" width="7.7109375" style="30" bestFit="1" customWidth="1"/>
    <col min="3" max="4" width="13.7109375" style="31" customWidth="1"/>
    <col min="5" max="5" width="13.7109375" style="30" customWidth="1"/>
    <col min="6" max="13" width="10.85546875" style="30" customWidth="1"/>
    <col min="14" max="253" width="9.140625" style="30"/>
    <col min="254" max="254" width="12.42578125" style="30" bestFit="1" customWidth="1"/>
    <col min="255" max="255" width="7.7109375" style="30" bestFit="1" customWidth="1"/>
    <col min="256" max="258" width="13.7109375" style="30" customWidth="1"/>
    <col min="259" max="269" width="10.85546875" style="30" customWidth="1"/>
    <col min="270" max="509" width="9.140625" style="30"/>
    <col min="510" max="510" width="12.42578125" style="30" bestFit="1" customWidth="1"/>
    <col min="511" max="511" width="7.7109375" style="30" bestFit="1" customWidth="1"/>
    <col min="512" max="514" width="13.7109375" style="30" customWidth="1"/>
    <col min="515" max="525" width="10.85546875" style="30" customWidth="1"/>
    <col min="526" max="765" width="9.140625" style="30"/>
    <col min="766" max="766" width="12.42578125" style="30" bestFit="1" customWidth="1"/>
    <col min="767" max="767" width="7.7109375" style="30" bestFit="1" customWidth="1"/>
    <col min="768" max="770" width="13.7109375" style="30" customWidth="1"/>
    <col min="771" max="781" width="10.85546875" style="30" customWidth="1"/>
    <col min="782" max="1021" width="9.140625" style="30"/>
    <col min="1022" max="1022" width="12.42578125" style="30" bestFit="1" customWidth="1"/>
    <col min="1023" max="1023" width="7.7109375" style="30" bestFit="1" customWidth="1"/>
    <col min="1024" max="1026" width="13.7109375" style="30" customWidth="1"/>
    <col min="1027" max="1037" width="10.85546875" style="30" customWidth="1"/>
    <col min="1038" max="1277" width="9.140625" style="30"/>
    <col min="1278" max="1278" width="12.42578125" style="30" bestFit="1" customWidth="1"/>
    <col min="1279" max="1279" width="7.7109375" style="30" bestFit="1" customWidth="1"/>
    <col min="1280" max="1282" width="13.7109375" style="30" customWidth="1"/>
    <col min="1283" max="1293" width="10.85546875" style="30" customWidth="1"/>
    <col min="1294" max="1533" width="9.140625" style="30"/>
    <col min="1534" max="1534" width="12.42578125" style="30" bestFit="1" customWidth="1"/>
    <col min="1535" max="1535" width="7.7109375" style="30" bestFit="1" customWidth="1"/>
    <col min="1536" max="1538" width="13.7109375" style="30" customWidth="1"/>
    <col min="1539" max="1549" width="10.85546875" style="30" customWidth="1"/>
    <col min="1550" max="1789" width="9.140625" style="30"/>
    <col min="1790" max="1790" width="12.42578125" style="30" bestFit="1" customWidth="1"/>
    <col min="1791" max="1791" width="7.7109375" style="30" bestFit="1" customWidth="1"/>
    <col min="1792" max="1794" width="13.7109375" style="30" customWidth="1"/>
    <col min="1795" max="1805" width="10.85546875" style="30" customWidth="1"/>
    <col min="1806" max="2045" width="9.140625" style="30"/>
    <col min="2046" max="2046" width="12.42578125" style="30" bestFit="1" customWidth="1"/>
    <col min="2047" max="2047" width="7.7109375" style="30" bestFit="1" customWidth="1"/>
    <col min="2048" max="2050" width="13.7109375" style="30" customWidth="1"/>
    <col min="2051" max="2061" width="10.85546875" style="30" customWidth="1"/>
    <col min="2062" max="2301" width="9.140625" style="30"/>
    <col min="2302" max="2302" width="12.42578125" style="30" bestFit="1" customWidth="1"/>
    <col min="2303" max="2303" width="7.7109375" style="30" bestFit="1" customWidth="1"/>
    <col min="2304" max="2306" width="13.7109375" style="30" customWidth="1"/>
    <col min="2307" max="2317" width="10.85546875" style="30" customWidth="1"/>
    <col min="2318" max="2557" width="9.140625" style="30"/>
    <col min="2558" max="2558" width="12.42578125" style="30" bestFit="1" customWidth="1"/>
    <col min="2559" max="2559" width="7.7109375" style="30" bestFit="1" customWidth="1"/>
    <col min="2560" max="2562" width="13.7109375" style="30" customWidth="1"/>
    <col min="2563" max="2573" width="10.85546875" style="30" customWidth="1"/>
    <col min="2574" max="2813" width="9.140625" style="30"/>
    <col min="2814" max="2814" width="12.42578125" style="30" bestFit="1" customWidth="1"/>
    <col min="2815" max="2815" width="7.7109375" style="30" bestFit="1" customWidth="1"/>
    <col min="2816" max="2818" width="13.7109375" style="30" customWidth="1"/>
    <col min="2819" max="2829" width="10.85546875" style="30" customWidth="1"/>
    <col min="2830" max="3069" width="9.140625" style="30"/>
    <col min="3070" max="3070" width="12.42578125" style="30" bestFit="1" customWidth="1"/>
    <col min="3071" max="3071" width="7.7109375" style="30" bestFit="1" customWidth="1"/>
    <col min="3072" max="3074" width="13.7109375" style="30" customWidth="1"/>
    <col min="3075" max="3085" width="10.85546875" style="30" customWidth="1"/>
    <col min="3086" max="3325" width="9.140625" style="30"/>
    <col min="3326" max="3326" width="12.42578125" style="30" bestFit="1" customWidth="1"/>
    <col min="3327" max="3327" width="7.7109375" style="30" bestFit="1" customWidth="1"/>
    <col min="3328" max="3330" width="13.7109375" style="30" customWidth="1"/>
    <col min="3331" max="3341" width="10.85546875" style="30" customWidth="1"/>
    <col min="3342" max="3581" width="9.140625" style="30"/>
    <col min="3582" max="3582" width="12.42578125" style="30" bestFit="1" customWidth="1"/>
    <col min="3583" max="3583" width="7.7109375" style="30" bestFit="1" customWidth="1"/>
    <col min="3584" max="3586" width="13.7109375" style="30" customWidth="1"/>
    <col min="3587" max="3597" width="10.85546875" style="30" customWidth="1"/>
    <col min="3598" max="3837" width="9.140625" style="30"/>
    <col min="3838" max="3838" width="12.42578125" style="30" bestFit="1" customWidth="1"/>
    <col min="3839" max="3839" width="7.7109375" style="30" bestFit="1" customWidth="1"/>
    <col min="3840" max="3842" width="13.7109375" style="30" customWidth="1"/>
    <col min="3843" max="3853" width="10.85546875" style="30" customWidth="1"/>
    <col min="3854" max="4093" width="9.140625" style="30"/>
    <col min="4094" max="4094" width="12.42578125" style="30" bestFit="1" customWidth="1"/>
    <col min="4095" max="4095" width="7.7109375" style="30" bestFit="1" customWidth="1"/>
    <col min="4096" max="4098" width="13.7109375" style="30" customWidth="1"/>
    <col min="4099" max="4109" width="10.85546875" style="30" customWidth="1"/>
    <col min="4110" max="4349" width="9.140625" style="30"/>
    <col min="4350" max="4350" width="12.42578125" style="30" bestFit="1" customWidth="1"/>
    <col min="4351" max="4351" width="7.7109375" style="30" bestFit="1" customWidth="1"/>
    <col min="4352" max="4354" width="13.7109375" style="30" customWidth="1"/>
    <col min="4355" max="4365" width="10.85546875" style="30" customWidth="1"/>
    <col min="4366" max="4605" width="9.140625" style="30"/>
    <col min="4606" max="4606" width="12.42578125" style="30" bestFit="1" customWidth="1"/>
    <col min="4607" max="4607" width="7.7109375" style="30" bestFit="1" customWidth="1"/>
    <col min="4608" max="4610" width="13.7109375" style="30" customWidth="1"/>
    <col min="4611" max="4621" width="10.85546875" style="30" customWidth="1"/>
    <col min="4622" max="4861" width="9.140625" style="30"/>
    <col min="4862" max="4862" width="12.42578125" style="30" bestFit="1" customWidth="1"/>
    <col min="4863" max="4863" width="7.7109375" style="30" bestFit="1" customWidth="1"/>
    <col min="4864" max="4866" width="13.7109375" style="30" customWidth="1"/>
    <col min="4867" max="4877" width="10.85546875" style="30" customWidth="1"/>
    <col min="4878" max="5117" width="9.140625" style="30"/>
    <col min="5118" max="5118" width="12.42578125" style="30" bestFit="1" customWidth="1"/>
    <col min="5119" max="5119" width="7.7109375" style="30" bestFit="1" customWidth="1"/>
    <col min="5120" max="5122" width="13.7109375" style="30" customWidth="1"/>
    <col min="5123" max="5133" width="10.85546875" style="30" customWidth="1"/>
    <col min="5134" max="5373" width="9.140625" style="30"/>
    <col min="5374" max="5374" width="12.42578125" style="30" bestFit="1" customWidth="1"/>
    <col min="5375" max="5375" width="7.7109375" style="30" bestFit="1" customWidth="1"/>
    <col min="5376" max="5378" width="13.7109375" style="30" customWidth="1"/>
    <col min="5379" max="5389" width="10.85546875" style="30" customWidth="1"/>
    <col min="5390" max="5629" width="9.140625" style="30"/>
    <col min="5630" max="5630" width="12.42578125" style="30" bestFit="1" customWidth="1"/>
    <col min="5631" max="5631" width="7.7109375" style="30" bestFit="1" customWidth="1"/>
    <col min="5632" max="5634" width="13.7109375" style="30" customWidth="1"/>
    <col min="5635" max="5645" width="10.85546875" style="30" customWidth="1"/>
    <col min="5646" max="5885" width="9.140625" style="30"/>
    <col min="5886" max="5886" width="12.42578125" style="30" bestFit="1" customWidth="1"/>
    <col min="5887" max="5887" width="7.7109375" style="30" bestFit="1" customWidth="1"/>
    <col min="5888" max="5890" width="13.7109375" style="30" customWidth="1"/>
    <col min="5891" max="5901" width="10.85546875" style="30" customWidth="1"/>
    <col min="5902" max="6141" width="9.140625" style="30"/>
    <col min="6142" max="6142" width="12.42578125" style="30" bestFit="1" customWidth="1"/>
    <col min="6143" max="6143" width="7.7109375" style="30" bestFit="1" customWidth="1"/>
    <col min="6144" max="6146" width="13.7109375" style="30" customWidth="1"/>
    <col min="6147" max="6157" width="10.85546875" style="30" customWidth="1"/>
    <col min="6158" max="6397" width="9.140625" style="30"/>
    <col min="6398" max="6398" width="12.42578125" style="30" bestFit="1" customWidth="1"/>
    <col min="6399" max="6399" width="7.7109375" style="30" bestFit="1" customWidth="1"/>
    <col min="6400" max="6402" width="13.7109375" style="30" customWidth="1"/>
    <col min="6403" max="6413" width="10.85546875" style="30" customWidth="1"/>
    <col min="6414" max="6653" width="9.140625" style="30"/>
    <col min="6654" max="6654" width="12.42578125" style="30" bestFit="1" customWidth="1"/>
    <col min="6655" max="6655" width="7.7109375" style="30" bestFit="1" customWidth="1"/>
    <col min="6656" max="6658" width="13.7109375" style="30" customWidth="1"/>
    <col min="6659" max="6669" width="10.85546875" style="30" customWidth="1"/>
    <col min="6670" max="6909" width="9.140625" style="30"/>
    <col min="6910" max="6910" width="12.42578125" style="30" bestFit="1" customWidth="1"/>
    <col min="6911" max="6911" width="7.7109375" style="30" bestFit="1" customWidth="1"/>
    <col min="6912" max="6914" width="13.7109375" style="30" customWidth="1"/>
    <col min="6915" max="6925" width="10.85546875" style="30" customWidth="1"/>
    <col min="6926" max="7165" width="9.140625" style="30"/>
    <col min="7166" max="7166" width="12.42578125" style="30" bestFit="1" customWidth="1"/>
    <col min="7167" max="7167" width="7.7109375" style="30" bestFit="1" customWidth="1"/>
    <col min="7168" max="7170" width="13.7109375" style="30" customWidth="1"/>
    <col min="7171" max="7181" width="10.85546875" style="30" customWidth="1"/>
    <col min="7182" max="7421" width="9.140625" style="30"/>
    <col min="7422" max="7422" width="12.42578125" style="30" bestFit="1" customWidth="1"/>
    <col min="7423" max="7423" width="7.7109375" style="30" bestFit="1" customWidth="1"/>
    <col min="7424" max="7426" width="13.7109375" style="30" customWidth="1"/>
    <col min="7427" max="7437" width="10.85546875" style="30" customWidth="1"/>
    <col min="7438" max="7677" width="9.140625" style="30"/>
    <col min="7678" max="7678" width="12.42578125" style="30" bestFit="1" customWidth="1"/>
    <col min="7679" max="7679" width="7.7109375" style="30" bestFit="1" customWidth="1"/>
    <col min="7680" max="7682" width="13.7109375" style="30" customWidth="1"/>
    <col min="7683" max="7693" width="10.85546875" style="30" customWidth="1"/>
    <col min="7694" max="7933" width="9.140625" style="30"/>
    <col min="7934" max="7934" width="12.42578125" style="30" bestFit="1" customWidth="1"/>
    <col min="7935" max="7935" width="7.7109375" style="30" bestFit="1" customWidth="1"/>
    <col min="7936" max="7938" width="13.7109375" style="30" customWidth="1"/>
    <col min="7939" max="7949" width="10.85546875" style="30" customWidth="1"/>
    <col min="7950" max="8189" width="9.140625" style="30"/>
    <col min="8190" max="8190" width="12.42578125" style="30" bestFit="1" customWidth="1"/>
    <col min="8191" max="8191" width="7.7109375" style="30" bestFit="1" customWidth="1"/>
    <col min="8192" max="8194" width="13.7109375" style="30" customWidth="1"/>
    <col min="8195" max="8205" width="10.85546875" style="30" customWidth="1"/>
    <col min="8206" max="8445" width="9.140625" style="30"/>
    <col min="8446" max="8446" width="12.42578125" style="30" bestFit="1" customWidth="1"/>
    <col min="8447" max="8447" width="7.7109375" style="30" bestFit="1" customWidth="1"/>
    <col min="8448" max="8450" width="13.7109375" style="30" customWidth="1"/>
    <col min="8451" max="8461" width="10.85546875" style="30" customWidth="1"/>
    <col min="8462" max="8701" width="9.140625" style="30"/>
    <col min="8702" max="8702" width="12.42578125" style="30" bestFit="1" customWidth="1"/>
    <col min="8703" max="8703" width="7.7109375" style="30" bestFit="1" customWidth="1"/>
    <col min="8704" max="8706" width="13.7109375" style="30" customWidth="1"/>
    <col min="8707" max="8717" width="10.85546875" style="30" customWidth="1"/>
    <col min="8718" max="8957" width="9.140625" style="30"/>
    <col min="8958" max="8958" width="12.42578125" style="30" bestFit="1" customWidth="1"/>
    <col min="8959" max="8959" width="7.7109375" style="30" bestFit="1" customWidth="1"/>
    <col min="8960" max="8962" width="13.7109375" style="30" customWidth="1"/>
    <col min="8963" max="8973" width="10.85546875" style="30" customWidth="1"/>
    <col min="8974" max="9213" width="9.140625" style="30"/>
    <col min="9214" max="9214" width="12.42578125" style="30" bestFit="1" customWidth="1"/>
    <col min="9215" max="9215" width="7.7109375" style="30" bestFit="1" customWidth="1"/>
    <col min="9216" max="9218" width="13.7109375" style="30" customWidth="1"/>
    <col min="9219" max="9229" width="10.85546875" style="30" customWidth="1"/>
    <col min="9230" max="9469" width="9.140625" style="30"/>
    <col min="9470" max="9470" width="12.42578125" style="30" bestFit="1" customWidth="1"/>
    <col min="9471" max="9471" width="7.7109375" style="30" bestFit="1" customWidth="1"/>
    <col min="9472" max="9474" width="13.7109375" style="30" customWidth="1"/>
    <col min="9475" max="9485" width="10.85546875" style="30" customWidth="1"/>
    <col min="9486" max="9725" width="9.140625" style="30"/>
    <col min="9726" max="9726" width="12.42578125" style="30" bestFit="1" customWidth="1"/>
    <col min="9727" max="9727" width="7.7109375" style="30" bestFit="1" customWidth="1"/>
    <col min="9728" max="9730" width="13.7109375" style="30" customWidth="1"/>
    <col min="9731" max="9741" width="10.85546875" style="30" customWidth="1"/>
    <col min="9742" max="9981" width="9.140625" style="30"/>
    <col min="9982" max="9982" width="12.42578125" style="30" bestFit="1" customWidth="1"/>
    <col min="9983" max="9983" width="7.7109375" style="30" bestFit="1" customWidth="1"/>
    <col min="9984" max="9986" width="13.7109375" style="30" customWidth="1"/>
    <col min="9987" max="9997" width="10.85546875" style="30" customWidth="1"/>
    <col min="9998" max="10237" width="9.140625" style="30"/>
    <col min="10238" max="10238" width="12.42578125" style="30" bestFit="1" customWidth="1"/>
    <col min="10239" max="10239" width="7.7109375" style="30" bestFit="1" customWidth="1"/>
    <col min="10240" max="10242" width="13.7109375" style="30" customWidth="1"/>
    <col min="10243" max="10253" width="10.85546875" style="30" customWidth="1"/>
    <col min="10254" max="10493" width="9.140625" style="30"/>
    <col min="10494" max="10494" width="12.42578125" style="30" bestFit="1" customWidth="1"/>
    <col min="10495" max="10495" width="7.7109375" style="30" bestFit="1" customWidth="1"/>
    <col min="10496" max="10498" width="13.7109375" style="30" customWidth="1"/>
    <col min="10499" max="10509" width="10.85546875" style="30" customWidth="1"/>
    <col min="10510" max="10749" width="9.140625" style="30"/>
    <col min="10750" max="10750" width="12.42578125" style="30" bestFit="1" customWidth="1"/>
    <col min="10751" max="10751" width="7.7109375" style="30" bestFit="1" customWidth="1"/>
    <col min="10752" max="10754" width="13.7109375" style="30" customWidth="1"/>
    <col min="10755" max="10765" width="10.85546875" style="30" customWidth="1"/>
    <col min="10766" max="11005" width="9.140625" style="30"/>
    <col min="11006" max="11006" width="12.42578125" style="30" bestFit="1" customWidth="1"/>
    <col min="11007" max="11007" width="7.7109375" style="30" bestFit="1" customWidth="1"/>
    <col min="11008" max="11010" width="13.7109375" style="30" customWidth="1"/>
    <col min="11011" max="11021" width="10.85546875" style="30" customWidth="1"/>
    <col min="11022" max="11261" width="9.140625" style="30"/>
    <col min="11262" max="11262" width="12.42578125" style="30" bestFit="1" customWidth="1"/>
    <col min="11263" max="11263" width="7.7109375" style="30" bestFit="1" customWidth="1"/>
    <col min="11264" max="11266" width="13.7109375" style="30" customWidth="1"/>
    <col min="11267" max="11277" width="10.85546875" style="30" customWidth="1"/>
    <col min="11278" max="11517" width="9.140625" style="30"/>
    <col min="11518" max="11518" width="12.42578125" style="30" bestFit="1" customWidth="1"/>
    <col min="11519" max="11519" width="7.7109375" style="30" bestFit="1" customWidth="1"/>
    <col min="11520" max="11522" width="13.7109375" style="30" customWidth="1"/>
    <col min="11523" max="11533" width="10.85546875" style="30" customWidth="1"/>
    <col min="11534" max="11773" width="9.140625" style="30"/>
    <col min="11774" max="11774" width="12.42578125" style="30" bestFit="1" customWidth="1"/>
    <col min="11775" max="11775" width="7.7109375" style="30" bestFit="1" customWidth="1"/>
    <col min="11776" max="11778" width="13.7109375" style="30" customWidth="1"/>
    <col min="11779" max="11789" width="10.85546875" style="30" customWidth="1"/>
    <col min="11790" max="12029" width="9.140625" style="30"/>
    <col min="12030" max="12030" width="12.42578125" style="30" bestFit="1" customWidth="1"/>
    <col min="12031" max="12031" width="7.7109375" style="30" bestFit="1" customWidth="1"/>
    <col min="12032" max="12034" width="13.7109375" style="30" customWidth="1"/>
    <col min="12035" max="12045" width="10.85546875" style="30" customWidth="1"/>
    <col min="12046" max="12285" width="9.140625" style="30"/>
    <col min="12286" max="12286" width="12.42578125" style="30" bestFit="1" customWidth="1"/>
    <col min="12287" max="12287" width="7.7109375" style="30" bestFit="1" customWidth="1"/>
    <col min="12288" max="12290" width="13.7109375" style="30" customWidth="1"/>
    <col min="12291" max="12301" width="10.85546875" style="30" customWidth="1"/>
    <col min="12302" max="12541" width="9.140625" style="30"/>
    <col min="12542" max="12542" width="12.42578125" style="30" bestFit="1" customWidth="1"/>
    <col min="12543" max="12543" width="7.7109375" style="30" bestFit="1" customWidth="1"/>
    <col min="12544" max="12546" width="13.7109375" style="30" customWidth="1"/>
    <col min="12547" max="12557" width="10.85546875" style="30" customWidth="1"/>
    <col min="12558" max="12797" width="9.140625" style="30"/>
    <col min="12798" max="12798" width="12.42578125" style="30" bestFit="1" customWidth="1"/>
    <col min="12799" max="12799" width="7.7109375" style="30" bestFit="1" customWidth="1"/>
    <col min="12800" max="12802" width="13.7109375" style="30" customWidth="1"/>
    <col min="12803" max="12813" width="10.85546875" style="30" customWidth="1"/>
    <col min="12814" max="13053" width="9.140625" style="30"/>
    <col min="13054" max="13054" width="12.42578125" style="30" bestFit="1" customWidth="1"/>
    <col min="13055" max="13055" width="7.7109375" style="30" bestFit="1" customWidth="1"/>
    <col min="13056" max="13058" width="13.7109375" style="30" customWidth="1"/>
    <col min="13059" max="13069" width="10.85546875" style="30" customWidth="1"/>
    <col min="13070" max="13309" width="9.140625" style="30"/>
    <col min="13310" max="13310" width="12.42578125" style="30" bestFit="1" customWidth="1"/>
    <col min="13311" max="13311" width="7.7109375" style="30" bestFit="1" customWidth="1"/>
    <col min="13312" max="13314" width="13.7109375" style="30" customWidth="1"/>
    <col min="13315" max="13325" width="10.85546875" style="30" customWidth="1"/>
    <col min="13326" max="13565" width="9.140625" style="30"/>
    <col min="13566" max="13566" width="12.42578125" style="30" bestFit="1" customWidth="1"/>
    <col min="13567" max="13567" width="7.7109375" style="30" bestFit="1" customWidth="1"/>
    <col min="13568" max="13570" width="13.7109375" style="30" customWidth="1"/>
    <col min="13571" max="13581" width="10.85546875" style="30" customWidth="1"/>
    <col min="13582" max="13821" width="9.140625" style="30"/>
    <col min="13822" max="13822" width="12.42578125" style="30" bestFit="1" customWidth="1"/>
    <col min="13823" max="13823" width="7.7109375" style="30" bestFit="1" customWidth="1"/>
    <col min="13824" max="13826" width="13.7109375" style="30" customWidth="1"/>
    <col min="13827" max="13837" width="10.85546875" style="30" customWidth="1"/>
    <col min="13838" max="14077" width="9.140625" style="30"/>
    <col min="14078" max="14078" width="12.42578125" style="30" bestFit="1" customWidth="1"/>
    <col min="14079" max="14079" width="7.7109375" style="30" bestFit="1" customWidth="1"/>
    <col min="14080" max="14082" width="13.7109375" style="30" customWidth="1"/>
    <col min="14083" max="14093" width="10.85546875" style="30" customWidth="1"/>
    <col min="14094" max="14333" width="9.140625" style="30"/>
    <col min="14334" max="14334" width="12.42578125" style="30" bestFit="1" customWidth="1"/>
    <col min="14335" max="14335" width="7.7109375" style="30" bestFit="1" customWidth="1"/>
    <col min="14336" max="14338" width="13.7109375" style="30" customWidth="1"/>
    <col min="14339" max="14349" width="10.85546875" style="30" customWidth="1"/>
    <col min="14350" max="14589" width="9.140625" style="30"/>
    <col min="14590" max="14590" width="12.42578125" style="30" bestFit="1" customWidth="1"/>
    <col min="14591" max="14591" width="7.7109375" style="30" bestFit="1" customWidth="1"/>
    <col min="14592" max="14594" width="13.7109375" style="30" customWidth="1"/>
    <col min="14595" max="14605" width="10.85546875" style="30" customWidth="1"/>
    <col min="14606" max="14845" width="9.140625" style="30"/>
    <col min="14846" max="14846" width="12.42578125" style="30" bestFit="1" customWidth="1"/>
    <col min="14847" max="14847" width="7.7109375" style="30" bestFit="1" customWidth="1"/>
    <col min="14848" max="14850" width="13.7109375" style="30" customWidth="1"/>
    <col min="14851" max="14861" width="10.85546875" style="30" customWidth="1"/>
    <col min="14862" max="15101" width="9.140625" style="30"/>
    <col min="15102" max="15102" width="12.42578125" style="30" bestFit="1" customWidth="1"/>
    <col min="15103" max="15103" width="7.7109375" style="30" bestFit="1" customWidth="1"/>
    <col min="15104" max="15106" width="13.7109375" style="30" customWidth="1"/>
    <col min="15107" max="15117" width="10.85546875" style="30" customWidth="1"/>
    <col min="15118" max="15357" width="9.140625" style="30"/>
    <col min="15358" max="15358" width="12.42578125" style="30" bestFit="1" customWidth="1"/>
    <col min="15359" max="15359" width="7.7109375" style="30" bestFit="1" customWidth="1"/>
    <col min="15360" max="15362" width="13.7109375" style="30" customWidth="1"/>
    <col min="15363" max="15373" width="10.85546875" style="30" customWidth="1"/>
    <col min="15374" max="15613" width="9.140625" style="30"/>
    <col min="15614" max="15614" width="12.42578125" style="30" bestFit="1" customWidth="1"/>
    <col min="15615" max="15615" width="7.7109375" style="30" bestFit="1" customWidth="1"/>
    <col min="15616" max="15618" width="13.7109375" style="30" customWidth="1"/>
    <col min="15619" max="15629" width="10.85546875" style="30" customWidth="1"/>
    <col min="15630" max="15869" width="9.140625" style="30"/>
    <col min="15870" max="15870" width="12.42578125" style="30" bestFit="1" customWidth="1"/>
    <col min="15871" max="15871" width="7.7109375" style="30" bestFit="1" customWidth="1"/>
    <col min="15872" max="15874" width="13.7109375" style="30" customWidth="1"/>
    <col min="15875" max="15885" width="10.85546875" style="30" customWidth="1"/>
    <col min="15886" max="16125" width="9.140625" style="30"/>
    <col min="16126" max="16126" width="12.42578125" style="30" bestFit="1" customWidth="1"/>
    <col min="16127" max="16127" width="7.7109375" style="30" bestFit="1" customWidth="1"/>
    <col min="16128" max="16130" width="13.7109375" style="30" customWidth="1"/>
    <col min="16131" max="16141" width="10.85546875" style="30" customWidth="1"/>
    <col min="16142" max="16384" width="9.140625" style="30"/>
  </cols>
  <sheetData>
    <row r="1" spans="1:13" ht="20.25" x14ac:dyDescent="0.3">
      <c r="A1" s="29" t="s">
        <v>40</v>
      </c>
    </row>
    <row r="4" spans="1:13" ht="13.5" thickBot="1" x14ac:dyDescent="0.25">
      <c r="B4" s="93" t="s">
        <v>41</v>
      </c>
      <c r="C4" s="94"/>
      <c r="D4" s="95"/>
    </row>
    <row r="5" spans="1:13" ht="43.5" customHeight="1" thickBot="1" x14ac:dyDescent="0.25">
      <c r="A5" s="71" t="s">
        <v>42</v>
      </c>
      <c r="B5" s="59" t="s">
        <v>43</v>
      </c>
      <c r="C5" s="59" t="s">
        <v>44</v>
      </c>
      <c r="D5" s="59" t="s">
        <v>45</v>
      </c>
      <c r="E5" s="72" t="s">
        <v>46</v>
      </c>
      <c r="F5" s="73" t="s">
        <v>59</v>
      </c>
      <c r="G5" s="74" t="s">
        <v>47</v>
      </c>
      <c r="H5" s="74" t="s">
        <v>48</v>
      </c>
      <c r="I5" s="74" t="s">
        <v>49</v>
      </c>
      <c r="J5" s="74" t="s">
        <v>60</v>
      </c>
      <c r="K5" s="74" t="s">
        <v>61</v>
      </c>
      <c r="L5" s="74" t="s">
        <v>62</v>
      </c>
      <c r="M5" s="75" t="s">
        <v>50</v>
      </c>
    </row>
    <row r="6" spans="1:13" ht="15" x14ac:dyDescent="0.25">
      <c r="A6" s="96" t="s">
        <v>51</v>
      </c>
      <c r="B6" s="97"/>
      <c r="C6" s="97"/>
      <c r="D6" s="97"/>
      <c r="E6" s="98"/>
      <c r="F6" s="70"/>
      <c r="G6" s="57"/>
      <c r="H6" s="57"/>
      <c r="I6" s="57"/>
      <c r="J6" s="57"/>
      <c r="K6" s="57"/>
      <c r="L6" s="57"/>
      <c r="M6" s="61">
        <f>SUM(F6:L6)</f>
        <v>0</v>
      </c>
    </row>
    <row r="7" spans="1:13" ht="15.75" thickBot="1" x14ac:dyDescent="0.3">
      <c r="A7" s="32"/>
      <c r="B7" s="33"/>
      <c r="C7" s="33"/>
      <c r="D7" s="33"/>
      <c r="E7" s="45"/>
      <c r="F7" s="102"/>
      <c r="G7" s="103"/>
      <c r="H7" s="103"/>
      <c r="I7" s="103"/>
      <c r="J7" s="103"/>
      <c r="K7" s="103"/>
      <c r="L7" s="103"/>
      <c r="M7" s="104"/>
    </row>
    <row r="8" spans="1:13" x14ac:dyDescent="0.2">
      <c r="A8" s="62">
        <v>1</v>
      </c>
      <c r="B8" s="42" t="str">
        <f>IF($F$6&gt;$G$6,IF($F$6&gt;=C27,"Yes","No"),IF($G$6&gt;=C27,"Yes","No"))</f>
        <v>No</v>
      </c>
      <c r="C8" s="34" t="str">
        <f>IF($F$6&gt;$G$6,IF(SUM($G$6:$L$6)&gt;=D27,"Yes","No"),IF((SUM($H$6:$L$6)+$F$6)&gt;=D27,"Yes","No"))</f>
        <v>No</v>
      </c>
      <c r="D8" s="99"/>
      <c r="E8" s="46">
        <f t="shared" ref="E8:E19" si="0">IF(M8=0,0,(M8-C27)*B27)</f>
        <v>0</v>
      </c>
      <c r="F8" s="56">
        <f>IF($B8="No",0,IF($C8="No",0,F$6))</f>
        <v>0</v>
      </c>
      <c r="G8" s="36">
        <f>IF($B8="No",0,IF($C8="No",0,IF(G$6&gt;=SUM($C27:$E27),$C27,G$6)))</f>
        <v>0</v>
      </c>
      <c r="H8" s="36">
        <f t="shared" ref="H8:L8" si="1">IF($B8="No",0,IF($C8="No",0,IF(H$6&gt;=SUM($C27:$E27),$C27,H$6)))</f>
        <v>0</v>
      </c>
      <c r="I8" s="36">
        <f t="shared" si="1"/>
        <v>0</v>
      </c>
      <c r="J8" s="36">
        <f t="shared" si="1"/>
        <v>0</v>
      </c>
      <c r="K8" s="36">
        <f t="shared" si="1"/>
        <v>0</v>
      </c>
      <c r="L8" s="36">
        <f t="shared" si="1"/>
        <v>0</v>
      </c>
      <c r="M8" s="63">
        <f>SUM(F8:L8)</f>
        <v>0</v>
      </c>
    </row>
    <row r="9" spans="1:13" x14ac:dyDescent="0.2">
      <c r="A9" s="62">
        <v>2</v>
      </c>
      <c r="B9" s="42" t="str">
        <f t="shared" ref="B9:B19" si="2">IF($F$6&gt;$G$6,IF($F$6&gt;=C28,"Yes","No"),IF($G$6&gt;=C28,"Yes","No"))</f>
        <v>No</v>
      </c>
      <c r="C9" s="34" t="str">
        <f t="shared" ref="C9:C19" si="3">IF($F$6&gt;$G$6,IF(SUM($G$6:$L$6)&gt;=D28,"Yes","No"),IF((SUM($H$6:$L$6)+$F$6)&gt;=D28,"Yes","No"))</f>
        <v>No</v>
      </c>
      <c r="D9" s="100"/>
      <c r="E9" s="44">
        <f t="shared" si="0"/>
        <v>0</v>
      </c>
      <c r="F9" s="56">
        <f t="shared" ref="F9:F14" si="4">IF($B9="No",0,IF($C9="No",0,F$6))</f>
        <v>0</v>
      </c>
      <c r="G9" s="36">
        <f t="shared" ref="G9:L14" si="5">IF($B9="No",0,IF($C9="No",0,IF(G$6&gt;=SUM($C28:$E28),$C28,G$6)))</f>
        <v>0</v>
      </c>
      <c r="H9" s="36">
        <f t="shared" si="5"/>
        <v>0</v>
      </c>
      <c r="I9" s="36">
        <f t="shared" si="5"/>
        <v>0</v>
      </c>
      <c r="J9" s="36">
        <f t="shared" si="5"/>
        <v>0</v>
      </c>
      <c r="K9" s="36">
        <f t="shared" si="5"/>
        <v>0</v>
      </c>
      <c r="L9" s="36">
        <f t="shared" si="5"/>
        <v>0</v>
      </c>
      <c r="M9" s="63">
        <f t="shared" ref="M9:M19" si="6">SUM(F9:L9)</f>
        <v>0</v>
      </c>
    </row>
    <row r="10" spans="1:13" x14ac:dyDescent="0.2">
      <c r="A10" s="62">
        <v>3</v>
      </c>
      <c r="B10" s="42" t="str">
        <f t="shared" si="2"/>
        <v>No</v>
      </c>
      <c r="C10" s="34" t="str">
        <f t="shared" si="3"/>
        <v>No</v>
      </c>
      <c r="D10" s="100"/>
      <c r="E10" s="44">
        <f t="shared" si="0"/>
        <v>0</v>
      </c>
      <c r="F10" s="56">
        <f t="shared" si="4"/>
        <v>0</v>
      </c>
      <c r="G10" s="36">
        <f t="shared" si="5"/>
        <v>0</v>
      </c>
      <c r="H10" s="36">
        <f t="shared" si="5"/>
        <v>0</v>
      </c>
      <c r="I10" s="36">
        <f t="shared" si="5"/>
        <v>0</v>
      </c>
      <c r="J10" s="36">
        <f t="shared" si="5"/>
        <v>0</v>
      </c>
      <c r="K10" s="36">
        <f t="shared" si="5"/>
        <v>0</v>
      </c>
      <c r="L10" s="36">
        <f t="shared" si="5"/>
        <v>0</v>
      </c>
      <c r="M10" s="63">
        <f t="shared" si="6"/>
        <v>0</v>
      </c>
    </row>
    <row r="11" spans="1:13" x14ac:dyDescent="0.2">
      <c r="A11" s="62">
        <v>4</v>
      </c>
      <c r="B11" s="42" t="str">
        <f t="shared" si="2"/>
        <v>No</v>
      </c>
      <c r="C11" s="34" t="str">
        <f t="shared" si="3"/>
        <v>No</v>
      </c>
      <c r="D11" s="100"/>
      <c r="E11" s="44">
        <f t="shared" si="0"/>
        <v>0</v>
      </c>
      <c r="F11" s="56">
        <f t="shared" si="4"/>
        <v>0</v>
      </c>
      <c r="G11" s="36">
        <f t="shared" si="5"/>
        <v>0</v>
      </c>
      <c r="H11" s="36">
        <f t="shared" si="5"/>
        <v>0</v>
      </c>
      <c r="I11" s="36">
        <f t="shared" si="5"/>
        <v>0</v>
      </c>
      <c r="J11" s="36">
        <f t="shared" si="5"/>
        <v>0</v>
      </c>
      <c r="K11" s="36">
        <f t="shared" si="5"/>
        <v>0</v>
      </c>
      <c r="L11" s="36">
        <f t="shared" si="5"/>
        <v>0</v>
      </c>
      <c r="M11" s="63">
        <f t="shared" si="6"/>
        <v>0</v>
      </c>
    </row>
    <row r="12" spans="1:13" x14ac:dyDescent="0.2">
      <c r="A12" s="62">
        <v>5</v>
      </c>
      <c r="B12" s="42" t="str">
        <f t="shared" si="2"/>
        <v>No</v>
      </c>
      <c r="C12" s="34" t="str">
        <f t="shared" si="3"/>
        <v>No</v>
      </c>
      <c r="D12" s="100"/>
      <c r="E12" s="44">
        <f t="shared" si="0"/>
        <v>0</v>
      </c>
      <c r="F12" s="56">
        <f t="shared" si="4"/>
        <v>0</v>
      </c>
      <c r="G12" s="36">
        <f t="shared" si="5"/>
        <v>0</v>
      </c>
      <c r="H12" s="36">
        <f t="shared" si="5"/>
        <v>0</v>
      </c>
      <c r="I12" s="36">
        <f t="shared" si="5"/>
        <v>0</v>
      </c>
      <c r="J12" s="36">
        <f t="shared" si="5"/>
        <v>0</v>
      </c>
      <c r="K12" s="36">
        <f t="shared" si="5"/>
        <v>0</v>
      </c>
      <c r="L12" s="36">
        <f t="shared" si="5"/>
        <v>0</v>
      </c>
      <c r="M12" s="63">
        <f t="shared" si="6"/>
        <v>0</v>
      </c>
    </row>
    <row r="13" spans="1:13" x14ac:dyDescent="0.2">
      <c r="A13" s="62">
        <v>6</v>
      </c>
      <c r="B13" s="42" t="str">
        <f t="shared" si="2"/>
        <v>No</v>
      </c>
      <c r="C13" s="34" t="str">
        <f t="shared" si="3"/>
        <v>No</v>
      </c>
      <c r="D13" s="100"/>
      <c r="E13" s="44">
        <f t="shared" si="0"/>
        <v>0</v>
      </c>
      <c r="F13" s="56">
        <f t="shared" si="4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6">
        <f t="shared" si="5"/>
        <v>0</v>
      </c>
      <c r="K13" s="36">
        <f t="shared" si="5"/>
        <v>0</v>
      </c>
      <c r="L13" s="36">
        <f t="shared" si="5"/>
        <v>0</v>
      </c>
      <c r="M13" s="63">
        <f t="shared" si="6"/>
        <v>0</v>
      </c>
    </row>
    <row r="14" spans="1:13" x14ac:dyDescent="0.2">
      <c r="A14" s="62">
        <v>7</v>
      </c>
      <c r="B14" s="42" t="str">
        <f t="shared" si="2"/>
        <v>No</v>
      </c>
      <c r="C14" s="34" t="str">
        <f t="shared" si="3"/>
        <v>No</v>
      </c>
      <c r="D14" s="101"/>
      <c r="E14" s="44">
        <f t="shared" si="0"/>
        <v>0</v>
      </c>
      <c r="F14" s="56">
        <f t="shared" si="4"/>
        <v>0</v>
      </c>
      <c r="G14" s="36">
        <f t="shared" si="5"/>
        <v>0</v>
      </c>
      <c r="H14" s="36">
        <f t="shared" si="5"/>
        <v>0</v>
      </c>
      <c r="I14" s="36">
        <f t="shared" si="5"/>
        <v>0</v>
      </c>
      <c r="J14" s="36">
        <f t="shared" si="5"/>
        <v>0</v>
      </c>
      <c r="K14" s="36">
        <f t="shared" si="5"/>
        <v>0</v>
      </c>
      <c r="L14" s="36">
        <f t="shared" si="5"/>
        <v>0</v>
      </c>
      <c r="M14" s="63">
        <f t="shared" si="6"/>
        <v>0</v>
      </c>
    </row>
    <row r="15" spans="1:13" x14ac:dyDescent="0.2">
      <c r="A15" s="62">
        <v>8</v>
      </c>
      <c r="B15" s="42" t="str">
        <f t="shared" si="2"/>
        <v>No</v>
      </c>
      <c r="C15" s="34" t="str">
        <f t="shared" si="3"/>
        <v>No</v>
      </c>
      <c r="D15" s="35" t="str">
        <f t="shared" ref="D15:D19" si="7">IF($F$6&gt;$G$6,IF($H$6&gt;=E34,"Yes","No"),IF($F$6&gt;$H$6,IF($H$6&gt;=E34,"Yes","No"),IF($F$6&gt;$I$6,IF($F$6&gt;=E34,"Yes","No"),IF($I$6&gt;=E34,"Yes","No"))))</f>
        <v>No</v>
      </c>
      <c r="E15" s="44">
        <f t="shared" si="0"/>
        <v>0</v>
      </c>
      <c r="F15" s="56">
        <f t="shared" ref="F15:F19" si="8">IF($B15="No",0,IF($C15="No",0,IF($D15="No",0,F$6)))</f>
        <v>0</v>
      </c>
      <c r="G15" s="36">
        <f t="shared" ref="G15:L19" si="9">IF($B15="No",0,IF($C15="No",0,IF($D15="No",0,IF(G$6&gt;=SUM($C34:$E34),$C34,G$6))))</f>
        <v>0</v>
      </c>
      <c r="H15" s="36">
        <f t="shared" si="9"/>
        <v>0</v>
      </c>
      <c r="I15" s="36">
        <f t="shared" si="9"/>
        <v>0</v>
      </c>
      <c r="J15" s="36">
        <f t="shared" si="9"/>
        <v>0</v>
      </c>
      <c r="K15" s="36">
        <f t="shared" si="9"/>
        <v>0</v>
      </c>
      <c r="L15" s="36">
        <f t="shared" si="9"/>
        <v>0</v>
      </c>
      <c r="M15" s="63">
        <f t="shared" si="6"/>
        <v>0</v>
      </c>
    </row>
    <row r="16" spans="1:13" x14ac:dyDescent="0.2">
      <c r="A16" s="62">
        <v>9</v>
      </c>
      <c r="B16" s="42" t="str">
        <f t="shared" si="2"/>
        <v>No</v>
      </c>
      <c r="C16" s="34" t="str">
        <f t="shared" si="3"/>
        <v>No</v>
      </c>
      <c r="D16" s="35" t="str">
        <f t="shared" si="7"/>
        <v>No</v>
      </c>
      <c r="E16" s="44">
        <f t="shared" si="0"/>
        <v>0</v>
      </c>
      <c r="F16" s="56">
        <f t="shared" si="8"/>
        <v>0</v>
      </c>
      <c r="G16" s="36">
        <f t="shared" si="9"/>
        <v>0</v>
      </c>
      <c r="H16" s="36">
        <f t="shared" si="9"/>
        <v>0</v>
      </c>
      <c r="I16" s="36">
        <f t="shared" si="9"/>
        <v>0</v>
      </c>
      <c r="J16" s="36">
        <f t="shared" si="9"/>
        <v>0</v>
      </c>
      <c r="K16" s="36">
        <f t="shared" si="9"/>
        <v>0</v>
      </c>
      <c r="L16" s="36">
        <f t="shared" si="9"/>
        <v>0</v>
      </c>
      <c r="M16" s="63">
        <f t="shared" si="6"/>
        <v>0</v>
      </c>
    </row>
    <row r="17" spans="1:13" x14ac:dyDescent="0.2">
      <c r="A17" s="62">
        <v>10</v>
      </c>
      <c r="B17" s="42" t="str">
        <f t="shared" si="2"/>
        <v>No</v>
      </c>
      <c r="C17" s="34" t="str">
        <f t="shared" si="3"/>
        <v>No</v>
      </c>
      <c r="D17" s="35" t="str">
        <f t="shared" si="7"/>
        <v>No</v>
      </c>
      <c r="E17" s="44">
        <f t="shared" si="0"/>
        <v>0</v>
      </c>
      <c r="F17" s="56">
        <f t="shared" si="8"/>
        <v>0</v>
      </c>
      <c r="G17" s="36">
        <f t="shared" si="9"/>
        <v>0</v>
      </c>
      <c r="H17" s="36">
        <f t="shared" si="9"/>
        <v>0</v>
      </c>
      <c r="I17" s="36">
        <f t="shared" si="9"/>
        <v>0</v>
      </c>
      <c r="J17" s="36">
        <f t="shared" si="9"/>
        <v>0</v>
      </c>
      <c r="K17" s="36">
        <f t="shared" si="9"/>
        <v>0</v>
      </c>
      <c r="L17" s="36">
        <f t="shared" si="9"/>
        <v>0</v>
      </c>
      <c r="M17" s="63">
        <f t="shared" si="6"/>
        <v>0</v>
      </c>
    </row>
    <row r="18" spans="1:13" x14ac:dyDescent="0.2">
      <c r="A18" s="62">
        <v>11</v>
      </c>
      <c r="B18" s="42" t="str">
        <f t="shared" si="2"/>
        <v>No</v>
      </c>
      <c r="C18" s="34" t="str">
        <f t="shared" si="3"/>
        <v>No</v>
      </c>
      <c r="D18" s="35" t="str">
        <f t="shared" si="7"/>
        <v>No</v>
      </c>
      <c r="E18" s="44">
        <f t="shared" si="0"/>
        <v>0</v>
      </c>
      <c r="F18" s="56">
        <f t="shared" si="8"/>
        <v>0</v>
      </c>
      <c r="G18" s="36">
        <f t="shared" si="9"/>
        <v>0</v>
      </c>
      <c r="H18" s="36">
        <f t="shared" si="9"/>
        <v>0</v>
      </c>
      <c r="I18" s="36">
        <f t="shared" si="9"/>
        <v>0</v>
      </c>
      <c r="J18" s="36">
        <f t="shared" si="9"/>
        <v>0</v>
      </c>
      <c r="K18" s="36">
        <f t="shared" si="9"/>
        <v>0</v>
      </c>
      <c r="L18" s="36">
        <f t="shared" si="9"/>
        <v>0</v>
      </c>
      <c r="M18" s="63">
        <f t="shared" si="6"/>
        <v>0</v>
      </c>
    </row>
    <row r="19" spans="1:13" ht="13.5" thickBot="1" x14ac:dyDescent="0.25">
      <c r="A19" s="64">
        <v>12</v>
      </c>
      <c r="B19" s="65" t="str">
        <f t="shared" si="2"/>
        <v>No</v>
      </c>
      <c r="C19" s="66" t="str">
        <f t="shared" si="3"/>
        <v>No</v>
      </c>
      <c r="D19" s="67" t="str">
        <f t="shared" si="7"/>
        <v>No</v>
      </c>
      <c r="E19" s="43">
        <f t="shared" si="0"/>
        <v>0</v>
      </c>
      <c r="F19" s="58">
        <f t="shared" si="8"/>
        <v>0</v>
      </c>
      <c r="G19" s="68">
        <f t="shared" si="9"/>
        <v>0</v>
      </c>
      <c r="H19" s="68">
        <f t="shared" si="9"/>
        <v>0</v>
      </c>
      <c r="I19" s="68">
        <f t="shared" si="9"/>
        <v>0</v>
      </c>
      <c r="J19" s="68">
        <f t="shared" si="9"/>
        <v>0</v>
      </c>
      <c r="K19" s="68">
        <f t="shared" si="9"/>
        <v>0</v>
      </c>
      <c r="L19" s="68">
        <f t="shared" si="9"/>
        <v>0</v>
      </c>
      <c r="M19" s="69">
        <f t="shared" si="6"/>
        <v>0</v>
      </c>
    </row>
    <row r="20" spans="1:13" ht="21" thickBot="1" x14ac:dyDescent="0.35">
      <c r="D20" s="37" t="s">
        <v>52</v>
      </c>
      <c r="E20" s="60">
        <f>SUM(E8:E19)</f>
        <v>0</v>
      </c>
    </row>
    <row r="22" spans="1:13" x14ac:dyDescent="0.2">
      <c r="A22" s="38" t="s">
        <v>53</v>
      </c>
    </row>
    <row r="23" spans="1:13" x14ac:dyDescent="0.2">
      <c r="A23" s="38" t="s">
        <v>54</v>
      </c>
    </row>
    <row r="26" spans="1:13" ht="25.5" x14ac:dyDescent="0.2">
      <c r="A26" s="47" t="s">
        <v>42</v>
      </c>
      <c r="B26" s="49" t="s">
        <v>55</v>
      </c>
      <c r="C26" s="50" t="s">
        <v>56</v>
      </c>
      <c r="D26" s="50" t="s">
        <v>57</v>
      </c>
      <c r="E26" s="48" t="s">
        <v>58</v>
      </c>
    </row>
    <row r="27" spans="1:13" x14ac:dyDescent="0.2">
      <c r="A27" s="39">
        <v>1</v>
      </c>
      <c r="B27" s="40">
        <v>0.05</v>
      </c>
      <c r="C27" s="41">
        <v>200</v>
      </c>
      <c r="D27" s="41">
        <v>100</v>
      </c>
      <c r="E27" s="39"/>
    </row>
    <row r="28" spans="1:13" x14ac:dyDescent="0.2">
      <c r="A28" s="39">
        <v>2</v>
      </c>
      <c r="B28" s="40">
        <v>7.0000000000000007E-2</v>
      </c>
      <c r="C28" s="41">
        <v>700</v>
      </c>
      <c r="D28" s="41">
        <v>500</v>
      </c>
      <c r="E28" s="39"/>
    </row>
    <row r="29" spans="1:13" x14ac:dyDescent="0.2">
      <c r="A29" s="39">
        <v>3</v>
      </c>
      <c r="B29" s="40">
        <v>0.08</v>
      </c>
      <c r="C29" s="41">
        <v>2200</v>
      </c>
      <c r="D29" s="41">
        <v>1500</v>
      </c>
      <c r="E29" s="41"/>
    </row>
    <row r="30" spans="1:13" x14ac:dyDescent="0.2">
      <c r="A30" s="39">
        <v>4</v>
      </c>
      <c r="B30" s="40">
        <v>7.0000000000000007E-2</v>
      </c>
      <c r="C30" s="41">
        <v>4500</v>
      </c>
      <c r="D30" s="41">
        <v>3000</v>
      </c>
      <c r="E30" s="41"/>
    </row>
    <row r="31" spans="1:13" x14ac:dyDescent="0.2">
      <c r="A31" s="39">
        <v>5</v>
      </c>
      <c r="B31" s="40">
        <v>0.06</v>
      </c>
      <c r="C31" s="41">
        <v>9000</v>
      </c>
      <c r="D31" s="41">
        <v>6000</v>
      </c>
      <c r="E31" s="41"/>
    </row>
    <row r="32" spans="1:13" x14ac:dyDescent="0.2">
      <c r="A32" s="39">
        <v>6</v>
      </c>
      <c r="B32" s="40">
        <v>0.05</v>
      </c>
      <c r="C32" s="41">
        <v>18000</v>
      </c>
      <c r="D32" s="41">
        <v>12000</v>
      </c>
      <c r="E32" s="41"/>
    </row>
    <row r="33" spans="1:7" x14ac:dyDescent="0.2">
      <c r="A33" s="39">
        <v>7</v>
      </c>
      <c r="B33" s="40">
        <v>0.03</v>
      </c>
      <c r="C33" s="41">
        <v>40000</v>
      </c>
      <c r="D33" s="41">
        <v>27000</v>
      </c>
      <c r="E33" s="41"/>
      <c r="G33" s="55"/>
    </row>
    <row r="34" spans="1:7" x14ac:dyDescent="0.2">
      <c r="A34" s="39">
        <v>8</v>
      </c>
      <c r="B34" s="40">
        <v>0.01</v>
      </c>
      <c r="C34" s="41">
        <v>90000</v>
      </c>
      <c r="D34" s="41">
        <v>55000</v>
      </c>
      <c r="E34" s="41">
        <v>6000</v>
      </c>
      <c r="G34" s="55"/>
    </row>
    <row r="35" spans="1:7" x14ac:dyDescent="0.2">
      <c r="A35" s="39">
        <v>9</v>
      </c>
      <c r="B35" s="40">
        <v>0.01</v>
      </c>
      <c r="C35" s="41">
        <v>200000</v>
      </c>
      <c r="D35" s="41">
        <v>125000</v>
      </c>
      <c r="E35" s="41">
        <v>12000</v>
      </c>
      <c r="G35" s="55"/>
    </row>
    <row r="36" spans="1:7" x14ac:dyDescent="0.2">
      <c r="A36" s="39">
        <v>10</v>
      </c>
      <c r="B36" s="40">
        <v>5.0000000000000001E-3</v>
      </c>
      <c r="C36" s="41">
        <v>400000</v>
      </c>
      <c r="D36" s="41">
        <v>260000</v>
      </c>
      <c r="E36" s="41">
        <v>18000</v>
      </c>
      <c r="G36" s="55"/>
    </row>
    <row r="37" spans="1:7" x14ac:dyDescent="0.2">
      <c r="A37" s="39">
        <v>11</v>
      </c>
      <c r="B37" s="40">
        <v>2.5000000000000001E-3</v>
      </c>
      <c r="C37" s="41">
        <v>1000000</v>
      </c>
      <c r="D37" s="41">
        <v>450000</v>
      </c>
      <c r="E37" s="41">
        <v>40000</v>
      </c>
      <c r="G37" s="55"/>
    </row>
    <row r="38" spans="1:7" x14ac:dyDescent="0.2">
      <c r="A38" s="39">
        <v>12</v>
      </c>
      <c r="B38" s="40">
        <v>2.5000000000000001E-3</v>
      </c>
      <c r="C38" s="41">
        <v>2000000</v>
      </c>
      <c r="D38" s="41">
        <v>900000</v>
      </c>
      <c r="E38" s="41">
        <v>100000</v>
      </c>
      <c r="G38" s="55"/>
    </row>
  </sheetData>
  <sheetProtection algorithmName="SHA-512" hashValue="ccielHS5Ht0TTLJw92vBZRXYloE5eGlHlNIAaNh+6qlUvlVfIKJ+PItEfeQIl+674h5f762zWOI+F+uNYtCQWg==" saltValue="U0oLZcDS3QXY1O2VJDFOow==" spinCount="100000" sheet="1" objects="1" scenarios="1" selectLockedCells="1"/>
  <mergeCells count="4">
    <mergeCell ref="B4:D4"/>
    <mergeCell ref="A6:E6"/>
    <mergeCell ref="D8:D14"/>
    <mergeCell ref="F7:M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Rank Calculator</vt:lpstr>
      <vt:lpstr>Paygate Calculator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jfreckleton</dc:creator>
  <cp:lastModifiedBy>Eric Myrup</cp:lastModifiedBy>
  <cp:lastPrinted>2015-05-19T18:24:10Z</cp:lastPrinted>
  <dcterms:created xsi:type="dcterms:W3CDTF">2009-08-25T23:06:03Z</dcterms:created>
  <dcterms:modified xsi:type="dcterms:W3CDTF">2018-05-09T20:08:48Z</dcterms:modified>
</cp:coreProperties>
</file>